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oul_françois\Documents\Etats des stocks\"/>
    </mc:Choice>
  </mc:AlternateContent>
  <bookViews>
    <workbookView xWindow="10995" yWindow="-120" windowWidth="9495" windowHeight="82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6" i="1" l="1"/>
  <c r="R33" i="1" l="1"/>
  <c r="T31" i="1"/>
  <c r="V31" i="1" s="1"/>
  <c r="T29" i="1"/>
  <c r="V29" i="1" s="1"/>
  <c r="T28" i="1"/>
  <c r="V28" i="1" s="1"/>
  <c r="T26" i="1"/>
  <c r="V26" i="1" s="1"/>
  <c r="T25" i="1"/>
  <c r="V25" i="1" s="1"/>
  <c r="T24" i="1"/>
  <c r="V24" i="1" s="1"/>
  <c r="T23" i="1"/>
  <c r="V23" i="1" s="1"/>
  <c r="T21" i="1"/>
  <c r="V21" i="1" s="1"/>
  <c r="T20" i="1"/>
  <c r="V20" i="1" s="1"/>
  <c r="T18" i="1"/>
  <c r="V18" i="1" s="1"/>
  <c r="T17" i="1"/>
  <c r="V17" i="1" s="1"/>
  <c r="T16" i="1"/>
  <c r="V16" i="1" s="1"/>
  <c r="T15" i="1"/>
  <c r="V15" i="1" s="1"/>
  <c r="T14" i="1"/>
  <c r="V14" i="1" s="1"/>
  <c r="E41" i="1" s="1"/>
  <c r="T13" i="1"/>
  <c r="V13" i="1" s="1"/>
  <c r="T12" i="1"/>
  <c r="V12" i="1" s="1"/>
  <c r="T11" i="1"/>
  <c r="V11" i="1" s="1"/>
  <c r="T10" i="1"/>
  <c r="V10" i="1" s="1"/>
  <c r="E39" i="1" s="1"/>
  <c r="T9" i="1"/>
  <c r="V9" i="1" s="1"/>
  <c r="T8" i="1"/>
  <c r="V8" i="1" s="1"/>
  <c r="T7" i="1"/>
  <c r="V7" i="1" s="1"/>
  <c r="T6" i="1"/>
  <c r="V6" i="1" s="1"/>
  <c r="T5" i="1"/>
  <c r="V5" i="1" s="1"/>
  <c r="T4" i="1"/>
  <c r="V4" i="1" s="1"/>
  <c r="M33" i="1"/>
  <c r="F13" i="1"/>
  <c r="F12" i="1"/>
  <c r="F11" i="1"/>
  <c r="F10" i="1"/>
  <c r="F9" i="1"/>
  <c r="F8" i="1"/>
  <c r="F7" i="1"/>
  <c r="F6" i="1"/>
  <c r="F5" i="1"/>
  <c r="F4" i="1"/>
  <c r="F17" i="1"/>
  <c r="F14" i="1"/>
  <c r="H14" i="1" s="1"/>
  <c r="F15" i="1"/>
  <c r="E36" i="1" l="1"/>
  <c r="E38" i="1"/>
  <c r="E37" i="1"/>
  <c r="E40" i="1"/>
  <c r="Q32" i="1"/>
  <c r="Q23" i="1"/>
  <c r="O32" i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O22" i="1"/>
  <c r="Q22" i="1" s="1"/>
  <c r="O21" i="1"/>
  <c r="Q21" i="1" s="1"/>
  <c r="O20" i="1"/>
  <c r="Q20" i="1" s="1"/>
  <c r="O19" i="1"/>
  <c r="Q19" i="1" s="1"/>
  <c r="O18" i="1"/>
  <c r="Q18" i="1" s="1"/>
  <c r="H17" i="1" l="1"/>
  <c r="H15" i="1"/>
  <c r="H6" i="1"/>
  <c r="H7" i="1"/>
  <c r="H8" i="1"/>
  <c r="H9" i="1"/>
  <c r="H10" i="1"/>
  <c r="H11" i="1"/>
  <c r="H12" i="1"/>
  <c r="H13" i="1"/>
  <c r="H5" i="1"/>
  <c r="H4" i="1"/>
  <c r="H16" i="1"/>
  <c r="H33" i="1" l="1"/>
  <c r="K33" i="1"/>
  <c r="V33" i="1" l="1"/>
  <c r="L33" i="1"/>
  <c r="C33" i="1"/>
  <c r="E42" i="1" l="1"/>
  <c r="Q33" i="1"/>
</calcChain>
</file>

<file path=xl/sharedStrings.xml><?xml version="1.0" encoding="utf-8"?>
<sst xmlns="http://schemas.openxmlformats.org/spreadsheetml/2006/main" count="237" uniqueCount="91">
  <si>
    <t>Perceel</t>
  </si>
  <si>
    <t>Product</t>
  </si>
  <si>
    <t>Budget</t>
  </si>
  <si>
    <t>Verpakking 
eenheid</t>
  </si>
  <si>
    <t>Totaal volume</t>
  </si>
  <si>
    <t>Eenheid</t>
  </si>
  <si>
    <t>Omzetting 
naar ton</t>
  </si>
  <si>
    <t>Aangekochte 
eenheden</t>
  </si>
  <si>
    <t>Verdeelde 
eenheden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</si>
  <si>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</si>
  <si>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</si>
  <si>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</si>
  <si>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</si>
  <si>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</si>
  <si>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</si>
  <si>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</si>
  <si>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</si>
  <si>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Saumon en conserve
Zalm in blik</t>
  </si>
  <si>
    <t>Filets de maquereaux à la sauce tomate
Makreelfilets in tomatensaus</t>
  </si>
  <si>
    <t xml:space="preserve">Purée de pommes de terre nature en flocons
Aardappelvlokken </t>
  </si>
  <si>
    <t>Tomates pelées
Gepelde tomaten</t>
  </si>
  <si>
    <t>Petits pois et carottes
Erwten en wortelen</t>
  </si>
  <si>
    <t>Cocktail de fruits
Fruitcocktail op lichte siroop</t>
  </si>
  <si>
    <t>Huile d'arachide
Arachideolie</t>
  </si>
  <si>
    <t>Confiture extra aux quatre fruits rouges
Extra confituur van vier soorten rood fruit</t>
  </si>
  <si>
    <t>Céréales pour petit-déjeuner (blé soufflé enrobé de miel)
Ontbijtgranen (gepofte tarwe bedekt met honing)</t>
  </si>
  <si>
    <t>Pudding en poudre
Vanillepuddingpoeder</t>
  </si>
  <si>
    <t>TOTALEN/ TOTAUX</t>
  </si>
  <si>
    <t>Tonnes
Ton</t>
  </si>
  <si>
    <t>Lien avec les indicateurs de réalisation
Link met outputindicatoren</t>
  </si>
  <si>
    <t>Produits laitiers
Zuilverproducten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</si>
  <si>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</si>
  <si>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</si>
  <si>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</si>
  <si>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</si>
  <si>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Unités achetées</t>
  </si>
  <si>
    <t>Macaronis
Macaroni</t>
  </si>
  <si>
    <t>Viandes, œufs, poissons et fruits de mer
Vlees, eieren, vis, schaal- en schelpdieren</t>
  </si>
  <si>
    <t xml:space="preserve">
QUANTITES DISTRIBUEES 2015
VERDEELDE HOEVEELHEDEN 2015</t>
  </si>
  <si>
    <t xml:space="preserve">QUANTITES RESIDUELLES CAMPAGNE 2014
</t>
  </si>
  <si>
    <t xml:space="preserve">QUANTITES LIVREES CAMPAGNE 2015
</t>
  </si>
  <si>
    <t>Champignons
Champignons</t>
  </si>
  <si>
    <t>Semoule/couscous
Griesmeel/couscous</t>
  </si>
  <si>
    <t>Lentilles
Linzen</t>
  </si>
  <si>
    <t>Poulet en sauce
Kip in saus</t>
  </si>
  <si>
    <t>Haricots verts en conserve
Sperziebonen</t>
  </si>
  <si>
    <t>Fromage fondu à tartiner
Smeerkaas</t>
  </si>
  <si>
    <t>Huile d'olive
Olijfolie</t>
  </si>
  <si>
    <t>Confiture extra aux fraises
Aardbeienconfituur extra</t>
  </si>
  <si>
    <t>Pétales de blé au chocolat
Tarwevlokken met chocolade</t>
  </si>
  <si>
    <t>1l</t>
  </si>
  <si>
    <t>168 g</t>
  </si>
  <si>
    <t>125g</t>
  </si>
  <si>
    <t>420g</t>
  </si>
  <si>
    <t>1000g</t>
  </si>
  <si>
    <t>500g</t>
  </si>
  <si>
    <t>400g</t>
  </si>
  <si>
    <t>265g</t>
  </si>
  <si>
    <t>230g</t>
  </si>
  <si>
    <t>410g</t>
  </si>
  <si>
    <t>450g</t>
  </si>
  <si>
    <t>Litre
Liter</t>
  </si>
  <si>
    <t>Gramme
Gram</t>
  </si>
  <si>
    <t>300g</t>
  </si>
  <si>
    <t>375g</t>
  </si>
  <si>
    <t>Pâtes
Pasta</t>
  </si>
  <si>
    <t>140g</t>
  </si>
  <si>
    <t>370g</t>
  </si>
  <si>
    <t>454g</t>
  </si>
  <si>
    <t>2x200g</t>
  </si>
  <si>
    <t>Sardines à l'huile d'olive
Sardienen in olfijolie</t>
  </si>
  <si>
    <t>Mousseline de pommes 
Appelmousseline</t>
  </si>
  <si>
    <t>Chocolat au lait
Melkchocolade</t>
  </si>
  <si>
    <t>Pétales de maïs sucrés
Gesuikerde maïsvlokken</t>
  </si>
  <si>
    <t>Volume total livré au 31/12/2015</t>
  </si>
  <si>
    <t>-</t>
  </si>
  <si>
    <t>Unités campagne 2014 livrées après le 31/12/2014</t>
  </si>
  <si>
    <t>Unités résiduelles campagne 2014</t>
  </si>
  <si>
    <t>Unités livrées au 31/12/2015</t>
  </si>
  <si>
    <t>Carbonnades de boeuf
Rundstoofvlees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</si>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</sst>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3" fontId="0" fillId="0" borderId="0" xfId="0" applyNumberFormat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4" fontId="0" fillId="0" borderId="9" xfId="0" applyNumberFormat="1" applyFont="1" applyBorder="1"/>
    <xf numFmtId="4" fontId="0" fillId="0" borderId="4" xfId="0" applyNumberFormat="1" applyFont="1" applyBorder="1"/>
    <xf numFmtId="0" fontId="0" fillId="0" borderId="14" xfId="0" applyFont="1" applyBorder="1" applyAlignment="1">
      <alignment horizontal="right"/>
    </xf>
    <xf numFmtId="4" fontId="0" fillId="0" borderId="16" xfId="0" applyNumberFormat="1" applyFont="1" applyBorder="1"/>
    <xf numFmtId="4" fontId="4" fillId="0" borderId="13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8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vertical="center"/>
    </xf>
    <xf numFmtId="3" fontId="0" fillId="0" borderId="1" xfId="0" applyNumberFormat="1" applyFont="1" applyFill="1" applyBorder="1" applyAlignment="1" applyProtection="1">
      <alignment vertical="center"/>
    </xf>
    <xf numFmtId="0" fontId="0" fillId="0" borderId="30" xfId="0" applyFont="1" applyBorder="1" applyAlignment="1">
      <alignment horizontal="center" vertical="center" wrapText="1"/>
    </xf>
    <xf numFmtId="4" fontId="0" fillId="0" borderId="31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" fontId="4" fillId="0" borderId="28" xfId="0" applyNumberFormat="1" applyFont="1" applyBorder="1"/>
    <xf numFmtId="3" fontId="0" fillId="0" borderId="29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/>
    </xf>
    <xf numFmtId="3" fontId="0" fillId="0" borderId="15" xfId="0" applyNumberFormat="1" applyFont="1" applyFill="1" applyBorder="1" applyAlignment="1" applyProtection="1">
      <alignment vertical="center"/>
    </xf>
    <xf numFmtId="4" fontId="0" fillId="0" borderId="16" xfId="0" applyNumberFormat="1" applyFont="1" applyFill="1" applyBorder="1" applyAlignment="1" applyProtection="1">
      <alignment vertical="center"/>
    </xf>
    <xf numFmtId="0" fontId="0" fillId="9" borderId="15" xfId="0" applyFont="1" applyFill="1" applyBorder="1" applyAlignment="1">
      <alignment vertical="center"/>
    </xf>
    <xf numFmtId="0" fontId="0" fillId="9" borderId="14" xfId="0" applyFont="1" applyFill="1" applyBorder="1" applyAlignment="1">
      <alignment vertical="center" wrapText="1"/>
    </xf>
    <xf numFmtId="164" fontId="0" fillId="9" borderId="26" xfId="0" applyNumberFormat="1" applyFont="1" applyFill="1" applyBorder="1" applyAlignment="1" applyProtection="1">
      <alignment horizontal="right" vertical="center"/>
    </xf>
    <xf numFmtId="0" fontId="0" fillId="9" borderId="5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 wrapText="1"/>
    </xf>
    <xf numFmtId="164" fontId="0" fillId="9" borderId="22" xfId="0" applyNumberFormat="1" applyFont="1" applyFill="1" applyBorder="1" applyAlignment="1" applyProtection="1">
      <alignment horizontal="right" vertical="center"/>
    </xf>
    <xf numFmtId="164" fontId="0" fillId="9" borderId="29" xfId="0" applyNumberFormat="1" applyFont="1" applyFill="1" applyBorder="1" applyAlignment="1" applyProtection="1">
      <alignment horizontal="right" vertical="center"/>
    </xf>
    <xf numFmtId="164" fontId="0" fillId="9" borderId="30" xfId="0" applyNumberFormat="1" applyFont="1" applyFill="1" applyBorder="1" applyAlignment="1" applyProtection="1">
      <alignment horizontal="right" vertical="center"/>
    </xf>
    <xf numFmtId="3" fontId="0" fillId="9" borderId="30" xfId="0" applyNumberFormat="1" applyFont="1" applyFill="1" applyBorder="1" applyAlignment="1" applyProtection="1">
      <alignment horizontal="right" vertical="center"/>
    </xf>
    <xf numFmtId="0" fontId="0" fillId="9" borderId="30" xfId="0" applyFont="1" applyFill="1" applyBorder="1" applyAlignment="1">
      <alignment vertical="center"/>
    </xf>
    <xf numFmtId="0" fontId="0" fillId="9" borderId="30" xfId="0" applyFont="1" applyFill="1" applyBorder="1" applyAlignment="1">
      <alignment horizontal="center" vertical="center" wrapText="1"/>
    </xf>
    <xf numFmtId="164" fontId="0" fillId="9" borderId="3" xfId="0" applyNumberFormat="1" applyFont="1" applyFill="1" applyBorder="1" applyAlignment="1" applyProtection="1">
      <alignment horizontal="right" vertical="center"/>
    </xf>
    <xf numFmtId="164" fontId="0" fillId="9" borderId="1" xfId="0" applyNumberFormat="1" applyFont="1" applyFill="1" applyBorder="1" applyAlignment="1" applyProtection="1">
      <alignment horizontal="right" vertical="center"/>
    </xf>
    <xf numFmtId="3" fontId="0" fillId="9" borderId="1" xfId="0" applyNumberFormat="1" applyFont="1" applyFill="1" applyBorder="1" applyAlignment="1" applyProtection="1">
      <alignment horizontal="right" vertical="center"/>
    </xf>
    <xf numFmtId="0" fontId="0" fillId="9" borderId="1" xfId="0" applyFont="1" applyFill="1" applyBorder="1" applyAlignment="1">
      <alignment vertical="center"/>
    </xf>
    <xf numFmtId="3" fontId="0" fillId="9" borderId="1" xfId="0" applyNumberFormat="1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 wrapText="1"/>
    </xf>
    <xf numFmtId="3" fontId="0" fillId="9" borderId="1" xfId="0" applyNumberFormat="1" applyFont="1" applyFill="1" applyBorder="1" applyAlignment="1" applyProtection="1">
      <alignment vertical="center"/>
    </xf>
    <xf numFmtId="3" fontId="0" fillId="9" borderId="1" xfId="0" applyNumberFormat="1" applyFont="1" applyFill="1" applyBorder="1" applyAlignment="1" applyProtection="1">
      <alignment horizontal="center" vertical="center"/>
    </xf>
    <xf numFmtId="1" fontId="0" fillId="2" borderId="15" xfId="0" applyNumberFormat="1" applyFont="1" applyFill="1" applyBorder="1" applyAlignment="1" applyProtection="1">
      <alignment horizontal="right" vertical="center"/>
    </xf>
    <xf numFmtId="1" fontId="0" fillId="2" borderId="5" xfId="0" applyNumberFormat="1" applyFont="1" applyFill="1" applyBorder="1" applyAlignment="1" applyProtection="1">
      <alignment horizontal="right" vertical="center"/>
    </xf>
    <xf numFmtId="0" fontId="0" fillId="9" borderId="35" xfId="0" applyFont="1" applyFill="1" applyBorder="1" applyAlignment="1">
      <alignment vertical="center"/>
    </xf>
    <xf numFmtId="0" fontId="0" fillId="9" borderId="33" xfId="0" applyFont="1" applyFill="1" applyBorder="1" applyAlignment="1">
      <alignment vertical="center" wrapText="1"/>
    </xf>
    <xf numFmtId="164" fontId="0" fillId="9" borderId="37" xfId="0" applyNumberFormat="1" applyFont="1" applyFill="1" applyBorder="1" applyAlignment="1" applyProtection="1">
      <alignment horizontal="right" vertical="center"/>
    </xf>
    <xf numFmtId="1" fontId="0" fillId="2" borderId="35" xfId="0" applyNumberFormat="1" applyFont="1" applyFill="1" applyBorder="1" applyAlignment="1" applyProtection="1">
      <alignment horizontal="right" vertical="center"/>
    </xf>
    <xf numFmtId="3" fontId="0" fillId="0" borderId="33" xfId="0" applyNumberFormat="1" applyFont="1" applyFill="1" applyBorder="1" applyAlignment="1" applyProtection="1">
      <alignment vertical="center"/>
    </xf>
    <xf numFmtId="4" fontId="0" fillId="9" borderId="31" xfId="0" applyNumberFormat="1" applyFont="1" applyFill="1" applyBorder="1" applyAlignment="1">
      <alignment vertical="center"/>
    </xf>
    <xf numFmtId="4" fontId="0" fillId="9" borderId="4" xfId="0" applyNumberFormat="1" applyFont="1" applyFill="1" applyBorder="1" applyAlignment="1">
      <alignment vertical="center"/>
    </xf>
    <xf numFmtId="3" fontId="0" fillId="9" borderId="4" xfId="0" applyNumberFormat="1" applyFont="1" applyFill="1" applyBorder="1" applyAlignment="1" applyProtection="1">
      <alignment vertical="center"/>
    </xf>
    <xf numFmtId="164" fontId="0" fillId="9" borderId="5" xfId="0" applyNumberFormat="1" applyFont="1" applyFill="1" applyBorder="1" applyAlignment="1" applyProtection="1">
      <alignment horizontal="right" vertical="center"/>
    </xf>
    <xf numFmtId="3" fontId="0" fillId="9" borderId="22" xfId="0" applyNumberFormat="1" applyFont="1" applyFill="1" applyBorder="1" applyAlignment="1" applyProtection="1">
      <alignment vertical="center"/>
    </xf>
    <xf numFmtId="3" fontId="0" fillId="9" borderId="22" xfId="0" applyNumberFormat="1" applyFont="1" applyFill="1" applyBorder="1" applyAlignment="1" applyProtection="1">
      <alignment horizontal="center" vertical="center"/>
    </xf>
    <xf numFmtId="3" fontId="0" fillId="9" borderId="6" xfId="0" applyNumberFormat="1" applyFont="1" applyFill="1" applyBorder="1" applyAlignment="1" applyProtection="1">
      <alignment vertical="center"/>
    </xf>
    <xf numFmtId="164" fontId="0" fillId="2" borderId="33" xfId="0" applyNumberFormat="1" applyFont="1" applyFill="1" applyBorder="1" applyAlignment="1" applyProtection="1">
      <alignment horizontal="left" vertical="center" wrapText="1"/>
    </xf>
    <xf numFmtId="164" fontId="0" fillId="2" borderId="14" xfId="0" applyNumberFormat="1" applyFont="1" applyFill="1" applyBorder="1" applyAlignment="1" applyProtection="1">
      <alignment horizontal="left" vertical="center" wrapText="1"/>
    </xf>
    <xf numFmtId="164" fontId="0" fillId="2" borderId="22" xfId="0" applyNumberFormat="1" applyFont="1" applyFill="1" applyBorder="1" applyAlignment="1" applyProtection="1">
      <alignment horizontal="left" vertical="center" wrapText="1"/>
    </xf>
    <xf numFmtId="3" fontId="0" fillId="9" borderId="33" xfId="0" applyNumberFormat="1" applyFont="1" applyFill="1" applyBorder="1" applyAlignment="1" applyProtection="1">
      <alignment horizontal="right" vertical="center"/>
    </xf>
    <xf numFmtId="3" fontId="0" fillId="9" borderId="14" xfId="0" applyNumberFormat="1" applyFont="1" applyFill="1" applyBorder="1" applyAlignment="1" applyProtection="1">
      <alignment horizontal="right" vertical="center"/>
    </xf>
    <xf numFmtId="4" fontId="0" fillId="2" borderId="4" xfId="0" applyNumberFormat="1" applyFont="1" applyFill="1" applyBorder="1" applyAlignment="1" applyProtection="1">
      <alignment horizontal="right" vertical="center"/>
    </xf>
    <xf numFmtId="4" fontId="0" fillId="2" borderId="6" xfId="0" applyNumberFormat="1" applyFont="1" applyFill="1" applyBorder="1" applyAlignment="1" applyProtection="1">
      <alignment horizontal="right" vertical="center"/>
    </xf>
    <xf numFmtId="4" fontId="0" fillId="9" borderId="37" xfId="0" applyNumberFormat="1" applyFont="1" applyFill="1" applyBorder="1" applyAlignment="1" applyProtection="1">
      <alignment horizontal="right" vertical="center"/>
    </xf>
    <xf numFmtId="4" fontId="0" fillId="9" borderId="26" xfId="0" applyNumberFormat="1" applyFont="1" applyFill="1" applyBorder="1" applyAlignment="1" applyProtection="1">
      <alignment horizontal="right" vertical="center"/>
    </xf>
    <xf numFmtId="0" fontId="0" fillId="9" borderId="17" xfId="0" applyFont="1" applyFill="1" applyBorder="1"/>
    <xf numFmtId="0" fontId="0" fillId="9" borderId="19" xfId="0" applyFont="1" applyFill="1" applyBorder="1"/>
    <xf numFmtId="0" fontId="0" fillId="9" borderId="11" xfId="0" applyFont="1" applyFill="1" applyBorder="1"/>
    <xf numFmtId="164" fontId="0" fillId="2" borderId="1" xfId="0" applyNumberFormat="1" applyFont="1" applyFill="1" applyBorder="1" applyAlignment="1" applyProtection="1">
      <alignment horizontal="center" vertical="center" wrapText="1"/>
    </xf>
    <xf numFmtId="164" fontId="0" fillId="2" borderId="30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164" fontId="0" fillId="2" borderId="23" xfId="0" applyNumberFormat="1" applyFont="1" applyFill="1" applyBorder="1" applyAlignment="1" applyProtection="1">
      <alignment horizontal="center" vertical="center" wrapText="1"/>
    </xf>
    <xf numFmtId="164" fontId="0" fillId="2" borderId="23" xfId="0" applyNumberFormat="1" applyFont="1" applyFill="1" applyBorder="1" applyAlignment="1" applyProtection="1">
      <alignment horizontal="left" vertical="center"/>
    </xf>
    <xf numFmtId="0" fontId="0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left" vertical="center"/>
    </xf>
    <xf numFmtId="3" fontId="0" fillId="0" borderId="14" xfId="0" applyNumberFormat="1" applyFont="1" applyFill="1" applyBorder="1" applyAlignment="1" applyProtection="1">
      <alignment horizontal="left" vertical="center"/>
    </xf>
    <xf numFmtId="3" fontId="0" fillId="0" borderId="14" xfId="0" applyNumberFormat="1" applyFont="1" applyFill="1" applyBorder="1" applyAlignment="1" applyProtection="1">
      <alignment horizontal="center" vertical="center" wrapText="1"/>
    </xf>
    <xf numFmtId="3" fontId="4" fillId="0" borderId="27" xfId="0" applyNumberFormat="1" applyFont="1" applyBorder="1"/>
    <xf numFmtId="3" fontId="4" fillId="0" borderId="17" xfId="0" applyNumberFormat="1" applyFont="1" applyBorder="1"/>
    <xf numFmtId="164" fontId="0" fillId="9" borderId="14" xfId="0" applyNumberFormat="1" applyFont="1" applyFill="1" applyBorder="1" applyAlignment="1" applyProtection="1">
      <alignment horizontal="right" vertical="center"/>
    </xf>
    <xf numFmtId="4" fontId="4" fillId="0" borderId="25" xfId="0" applyNumberFormat="1" applyFont="1" applyBorder="1"/>
    <xf numFmtId="164" fontId="0" fillId="2" borderId="2" xfId="0" applyNumberFormat="1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/>
    </xf>
    <xf numFmtId="4" fontId="0" fillId="9" borderId="4" xfId="0" applyNumberFormat="1" applyFont="1" applyFill="1" applyBorder="1" applyAlignment="1" applyProtection="1">
      <alignment horizontal="right" vertical="center"/>
    </xf>
    <xf numFmtId="0" fontId="0" fillId="9" borderId="3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 wrapText="1"/>
    </xf>
    <xf numFmtId="164" fontId="0" fillId="9" borderId="2" xfId="0" applyNumberFormat="1" applyFont="1" applyFill="1" applyBorder="1" applyAlignment="1" applyProtection="1">
      <alignment horizontal="right" vertical="center"/>
    </xf>
    <xf numFmtId="3" fontId="0" fillId="2" borderId="30" xfId="0" applyNumberFormat="1" applyFont="1" applyFill="1" applyBorder="1" applyAlignment="1" applyProtection="1">
      <alignment horizontal="left" vertical="center"/>
    </xf>
    <xf numFmtId="3" fontId="0" fillId="2" borderId="1" xfId="0" applyNumberFormat="1" applyFont="1" applyFill="1" applyBorder="1" applyAlignment="1" applyProtection="1">
      <alignment horizontal="left" vertical="center"/>
    </xf>
    <xf numFmtId="3" fontId="0" fillId="2" borderId="22" xfId="0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3" fontId="0" fillId="0" borderId="0" xfId="0" applyNumberFormat="1"/>
    <xf numFmtId="3" fontId="0" fillId="9" borderId="37" xfId="0" applyNumberFormat="1" applyFont="1" applyFill="1" applyBorder="1" applyAlignment="1" applyProtection="1">
      <alignment horizontal="right" vertical="center"/>
    </xf>
    <xf numFmtId="3" fontId="0" fillId="9" borderId="2" xfId="0" applyNumberFormat="1" applyFont="1" applyFill="1" applyBorder="1" applyAlignment="1" applyProtection="1">
      <alignment horizontal="right" vertical="center"/>
    </xf>
    <xf numFmtId="3" fontId="0" fillId="9" borderId="26" xfId="0" applyNumberFormat="1" applyFont="1" applyFill="1" applyBorder="1" applyAlignment="1" applyProtection="1">
      <alignment horizontal="right" vertical="center"/>
    </xf>
    <xf numFmtId="0" fontId="0" fillId="0" borderId="39" xfId="0" applyFont="1" applyBorder="1" applyAlignment="1">
      <alignment vertical="center"/>
    </xf>
    <xf numFmtId="4" fontId="0" fillId="0" borderId="40" xfId="0" applyNumberFormat="1" applyFont="1" applyBorder="1" applyAlignment="1">
      <alignment vertical="center"/>
    </xf>
    <xf numFmtId="4" fontId="4" fillId="0" borderId="0" xfId="0" applyNumberFormat="1" applyFont="1" applyBorder="1"/>
    <xf numFmtId="4" fontId="0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3" fontId="0" fillId="0" borderId="33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4" fontId="0" fillId="0" borderId="38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3" fontId="0" fillId="0" borderId="1" xfId="0" applyNumberFormat="1" applyBorder="1" applyAlignment="1">
      <alignment horizontal="left" vertical="center"/>
    </xf>
    <xf numFmtId="3" fontId="0" fillId="2" borderId="14" xfId="0" applyNumberFormat="1" applyFont="1" applyFill="1" applyBorder="1" applyAlignment="1" applyProtection="1">
      <alignment horizontal="left" vertical="center"/>
    </xf>
    <xf numFmtId="3" fontId="4" fillId="0" borderId="11" xfId="0" applyNumberFormat="1" applyFont="1" applyBorder="1" applyAlignment="1">
      <alignment horizontal="left"/>
    </xf>
    <xf numFmtId="3" fontId="4" fillId="0" borderId="12" xfId="0" applyNumberFormat="1" applyFont="1" applyBorder="1" applyAlignment="1">
      <alignment horizontal="left"/>
    </xf>
    <xf numFmtId="3" fontId="0" fillId="0" borderId="30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3" fontId="0" fillId="9" borderId="14" xfId="0" applyNumberFormat="1" applyFont="1" applyFill="1" applyBorder="1" applyAlignment="1" applyProtection="1">
      <alignment vertical="center"/>
    </xf>
    <xf numFmtId="164" fontId="0" fillId="9" borderId="1" xfId="0" applyNumberFormat="1" applyFont="1" applyFill="1" applyBorder="1" applyAlignment="1" applyProtection="1">
      <alignment horizontal="center" vertical="center" wrapText="1"/>
    </xf>
    <xf numFmtId="0" fontId="0" fillId="9" borderId="22" xfId="0" applyFont="1" applyFill="1" applyBorder="1" applyAlignment="1">
      <alignment vertical="center"/>
    </xf>
    <xf numFmtId="0" fontId="0" fillId="9" borderId="22" xfId="0" applyFont="1" applyFill="1" applyBorder="1" applyAlignment="1">
      <alignment horizontal="center" vertical="center" wrapText="1"/>
    </xf>
    <xf numFmtId="3" fontId="0" fillId="9" borderId="15" xfId="0" applyNumberFormat="1" applyFont="1" applyFill="1" applyBorder="1" applyAlignment="1" applyProtection="1">
      <alignment horizontal="center" vertical="center"/>
    </xf>
    <xf numFmtId="3" fontId="0" fillId="9" borderId="14" xfId="0" applyNumberFormat="1" applyFont="1" applyFill="1" applyBorder="1" applyAlignment="1" applyProtection="1">
      <alignment horizontal="center" vertical="center"/>
    </xf>
    <xf numFmtId="3" fontId="0" fillId="9" borderId="1" xfId="0" applyNumberFormat="1" applyFont="1" applyFill="1" applyBorder="1" applyAlignment="1">
      <alignment horizontal="center" vertical="center"/>
    </xf>
    <xf numFmtId="4" fontId="0" fillId="9" borderId="16" xfId="0" applyNumberFormat="1" applyFont="1" applyFill="1" applyBorder="1" applyAlignment="1" applyProtection="1">
      <alignment horizontal="center" vertical="center"/>
    </xf>
    <xf numFmtId="3" fontId="0" fillId="9" borderId="5" xfId="0" applyNumberFormat="1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3" fontId="0" fillId="9" borderId="22" xfId="0" applyNumberFormat="1" applyFont="1" applyFill="1" applyBorder="1" applyAlignment="1">
      <alignment horizontal="center" vertical="center"/>
    </xf>
    <xf numFmtId="4" fontId="0" fillId="9" borderId="6" xfId="0" applyNumberFormat="1" applyFont="1" applyFill="1" applyBorder="1" applyAlignment="1">
      <alignment horizontal="center" vertical="center"/>
    </xf>
    <xf numFmtId="3" fontId="0" fillId="9" borderId="14" xfId="0" applyNumberFormat="1" applyFont="1" applyFill="1" applyBorder="1" applyAlignment="1" applyProtection="1">
      <alignment horizontal="left" vertical="center"/>
    </xf>
    <xf numFmtId="4" fontId="0" fillId="9" borderId="4" xfId="0" applyNumberFormat="1" applyFont="1" applyFill="1" applyBorder="1" applyAlignment="1" applyProtection="1">
      <alignment vertical="center"/>
    </xf>
    <xf numFmtId="3" fontId="0" fillId="9" borderId="22" xfId="0" applyNumberFormat="1" applyFont="1" applyFill="1" applyBorder="1" applyAlignment="1">
      <alignment vertical="center"/>
    </xf>
    <xf numFmtId="3" fontId="0" fillId="9" borderId="1" xfId="0" applyNumberFormat="1" applyFont="1" applyFill="1" applyBorder="1" applyAlignment="1" applyProtection="1">
      <alignment horizontal="left" vertical="center"/>
    </xf>
    <xf numFmtId="3" fontId="4" fillId="0" borderId="11" xfId="0" applyNumberFormat="1" applyFont="1" applyBorder="1"/>
    <xf numFmtId="3" fontId="0" fillId="2" borderId="1" xfId="0" applyNumberFormat="1" applyFont="1" applyFill="1" applyBorder="1" applyAlignment="1" applyProtection="1">
      <alignment horizontal="center" vertical="center"/>
    </xf>
    <xf numFmtId="3" fontId="0" fillId="2" borderId="39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>
      <alignment horizontal="center" vertical="center"/>
    </xf>
    <xf numFmtId="3" fontId="0" fillId="2" borderId="23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left" vertical="center"/>
    </xf>
    <xf numFmtId="165" fontId="0" fillId="2" borderId="1" xfId="0" applyNumberFormat="1" applyFont="1" applyFill="1" applyBorder="1" applyAlignment="1" applyProtection="1">
      <alignment horizontal="left" vertical="center"/>
    </xf>
    <xf numFmtId="165" fontId="0" fillId="2" borderId="14" xfId="0" applyNumberFormat="1" applyFont="1" applyFill="1" applyBorder="1" applyAlignment="1" applyProtection="1">
      <alignment horizontal="left" vertical="center"/>
    </xf>
    <xf numFmtId="165" fontId="4" fillId="0" borderId="10" xfId="0" applyNumberFormat="1" applyFont="1" applyBorder="1" applyAlignment="1">
      <alignment horizontal="left"/>
    </xf>
    <xf numFmtId="3" fontId="0" fillId="9" borderId="1" xfId="0" applyNumberFormat="1" applyFill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164" fontId="4" fillId="9" borderId="11" xfId="0" applyNumberFormat="1" applyFont="1" applyFill="1" applyBorder="1" applyAlignment="1">
      <alignment horizontal="center"/>
    </xf>
    <xf numFmtId="164" fontId="4" fillId="9" borderId="19" xfId="0" applyNumberFormat="1" applyFont="1" applyFill="1" applyBorder="1" applyAlignment="1">
      <alignment horizontal="center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5" zoomScale="82" zoomScaleNormal="82" workbookViewId="0">
      <selection activeCell="H41" sqref="H41"/>
    </sheetView>
  </sheetViews>
  <sheetFormatPr baseColWidth="10" defaultColWidth="9.140625" defaultRowHeight="15" x14ac:dyDescent="0.25"/>
  <cols>
    <col min="1" max="1" width="8.140625" bestFit="1" customWidth="1"/>
    <col min="2" max="2" width="48.140625" customWidth="1"/>
    <col min="3" max="3" width="18.5703125" customWidth="1"/>
    <col min="4" max="4" width="19.42578125" style="130" customWidth="1"/>
    <col min="5" max="5" width="15.42578125" style="2" customWidth="1"/>
    <col min="6" max="6" width="14" style="2" customWidth="1"/>
    <col min="7" max="7" width="10.28515625" style="2" customWidth="1"/>
    <col min="8" max="8" width="14" style="2" customWidth="1"/>
    <col min="9" max="9" width="8.140625" style="2" customWidth="1"/>
    <col min="10" max="10" width="45.5703125" style="2" customWidth="1"/>
    <col min="11" max="11" width="18.85546875" style="2" customWidth="1"/>
    <col min="12" max="12" width="16.28515625" customWidth="1"/>
    <col min="13" max="13" width="17.140625" style="130" customWidth="1"/>
    <col min="14" max="14" width="12.140625" customWidth="1"/>
    <col min="15" max="15" width="14.5703125" customWidth="1"/>
    <col min="16" max="16" width="10.28515625" customWidth="1"/>
    <col min="17" max="17" width="12.7109375" customWidth="1"/>
    <col min="18" max="18" width="14.42578125" style="4" customWidth="1"/>
    <col min="19" max="19" width="12.140625" customWidth="1"/>
    <col min="20" max="20" width="14.5703125" customWidth="1"/>
    <col min="21" max="21" width="10.28515625" customWidth="1"/>
    <col min="22" max="22" width="15.42578125" customWidth="1"/>
  </cols>
  <sheetData>
    <row r="1" spans="1:22" s="2" customFormat="1" ht="48" customHeight="1" thickBot="1" x14ac:dyDescent="0.4">
      <c r="A1" s="179" t="s">
        <v>39</v>
      </c>
      <c r="B1" s="179"/>
      <c r="C1" s="179"/>
      <c r="D1" s="179"/>
      <c r="E1" s="179"/>
      <c r="F1" s="179"/>
      <c r="G1" s="179"/>
      <c r="H1" s="180"/>
      <c r="I1" s="181" t="s">
        <v>40</v>
      </c>
      <c r="J1" s="182"/>
      <c r="K1" s="182"/>
      <c r="L1" s="182"/>
      <c r="M1" s="182"/>
      <c r="N1" s="182"/>
      <c r="O1" s="182"/>
      <c r="P1" s="182"/>
      <c r="Q1" s="183"/>
      <c r="R1" s="175" t="s">
        <v>38</v>
      </c>
      <c r="S1" s="176"/>
      <c r="T1" s="176"/>
      <c r="U1" s="176"/>
      <c r="V1" s="177"/>
    </row>
    <row r="2" spans="1:22" s="1" customFormat="1" ht="48" customHeight="1" thickBot="1" x14ac:dyDescent="0.3">
      <c r="A2" s="17" t="s">
        <v>9</v>
      </c>
      <c r="B2" s="18" t="s">
        <v>10</v>
      </c>
      <c r="C2" s="132" t="s">
        <v>77</v>
      </c>
      <c r="D2" s="132" t="s">
        <v>76</v>
      </c>
      <c r="E2" s="19" t="s">
        <v>11</v>
      </c>
      <c r="F2" s="19" t="s">
        <v>12</v>
      </c>
      <c r="G2" s="19" t="s">
        <v>13</v>
      </c>
      <c r="H2" s="13" t="s">
        <v>14</v>
      </c>
      <c r="I2" s="12" t="s">
        <v>9</v>
      </c>
      <c r="J2" s="19" t="s">
        <v>10</v>
      </c>
      <c r="K2" s="19" t="s">
        <v>2</v>
      </c>
      <c r="L2" s="19" t="s">
        <v>35</v>
      </c>
      <c r="M2" s="132" t="s">
        <v>78</v>
      </c>
      <c r="N2" s="19" t="s">
        <v>11</v>
      </c>
      <c r="O2" s="19" t="s">
        <v>74</v>
      </c>
      <c r="P2" s="18" t="s">
        <v>13</v>
      </c>
      <c r="Q2" s="20" t="s">
        <v>14</v>
      </c>
      <c r="R2" s="32" t="s">
        <v>15</v>
      </c>
      <c r="S2" s="19" t="s">
        <v>11</v>
      </c>
      <c r="T2" s="19" t="s">
        <v>12</v>
      </c>
      <c r="U2" s="18" t="s">
        <v>13</v>
      </c>
      <c r="V2" s="20" t="s">
        <v>14</v>
      </c>
    </row>
    <row r="3" spans="1:22" s="1" customFormat="1" ht="48" customHeight="1" thickBot="1" x14ac:dyDescent="0.3">
      <c r="A3" s="17" t="s">
        <v>0</v>
      </c>
      <c r="B3" s="18" t="s">
        <v>1</v>
      </c>
      <c r="C3" s="18"/>
      <c r="D3" s="18"/>
      <c r="E3" s="19" t="s">
        <v>3</v>
      </c>
      <c r="F3" s="19" t="s">
        <v>4</v>
      </c>
      <c r="G3" s="18" t="s">
        <v>5</v>
      </c>
      <c r="H3" s="13" t="s">
        <v>6</v>
      </c>
      <c r="I3" s="17" t="s">
        <v>0</v>
      </c>
      <c r="J3" s="18" t="s">
        <v>1</v>
      </c>
      <c r="K3" s="19" t="s">
        <v>2</v>
      </c>
      <c r="L3" s="29" t="s">
        <v>7</v>
      </c>
      <c r="M3" s="29"/>
      <c r="N3" s="19" t="s">
        <v>3</v>
      </c>
      <c r="O3" s="19"/>
      <c r="P3" s="18" t="s">
        <v>5</v>
      </c>
      <c r="Q3" s="20" t="s">
        <v>6</v>
      </c>
      <c r="R3" s="38" t="s">
        <v>8</v>
      </c>
      <c r="S3" s="39" t="s">
        <v>3</v>
      </c>
      <c r="T3" s="39" t="s">
        <v>4</v>
      </c>
      <c r="U3" s="40" t="s">
        <v>5</v>
      </c>
      <c r="V3" s="41" t="s">
        <v>6</v>
      </c>
    </row>
    <row r="4" spans="1:22" s="21" customFormat="1" ht="30" x14ac:dyDescent="0.25">
      <c r="A4" s="30">
        <v>1</v>
      </c>
      <c r="B4" s="31" t="s">
        <v>16</v>
      </c>
      <c r="C4" s="116">
        <v>2031530</v>
      </c>
      <c r="D4" s="163" t="s">
        <v>75</v>
      </c>
      <c r="E4" s="124" t="s">
        <v>50</v>
      </c>
      <c r="F4" s="116">
        <f>C4</f>
        <v>2031530</v>
      </c>
      <c r="G4" s="96" t="s">
        <v>61</v>
      </c>
      <c r="H4" s="125">
        <f>F4/1000*1.03</f>
        <v>2092.4758999999999</v>
      </c>
      <c r="I4" s="56"/>
      <c r="J4" s="57"/>
      <c r="K4" s="57"/>
      <c r="L4" s="58"/>
      <c r="M4" s="58"/>
      <c r="N4" s="59"/>
      <c r="O4" s="58"/>
      <c r="P4" s="60"/>
      <c r="Q4" s="76"/>
      <c r="R4" s="43">
        <v>1945155</v>
      </c>
      <c r="S4" s="100" t="s">
        <v>50</v>
      </c>
      <c r="T4" s="143">
        <f>R4</f>
        <v>1945155</v>
      </c>
      <c r="U4" s="36" t="s">
        <v>61</v>
      </c>
      <c r="V4" s="37">
        <f>T4/1000*1.03</f>
        <v>2003.50965</v>
      </c>
    </row>
    <row r="5" spans="1:22" s="21" customFormat="1" ht="30" x14ac:dyDescent="0.25">
      <c r="A5" s="134">
        <v>2</v>
      </c>
      <c r="B5" s="135" t="s">
        <v>17</v>
      </c>
      <c r="C5" s="117">
        <v>523950</v>
      </c>
      <c r="D5" s="164" t="s">
        <v>75</v>
      </c>
      <c r="E5" s="136" t="s">
        <v>51</v>
      </c>
      <c r="F5" s="117">
        <f>C5*168</f>
        <v>88023600</v>
      </c>
      <c r="G5" s="95" t="s">
        <v>62</v>
      </c>
      <c r="H5" s="88">
        <f>F5/1000000</f>
        <v>88.023600000000002</v>
      </c>
      <c r="I5" s="61"/>
      <c r="J5" s="62"/>
      <c r="K5" s="62"/>
      <c r="L5" s="63"/>
      <c r="M5" s="63"/>
      <c r="N5" s="64"/>
      <c r="O5" s="65"/>
      <c r="P5" s="66"/>
      <c r="Q5" s="77"/>
      <c r="R5" s="22">
        <v>429563</v>
      </c>
      <c r="S5" s="101" t="s">
        <v>51</v>
      </c>
      <c r="T5" s="144">
        <f>R5*168</f>
        <v>72166584</v>
      </c>
      <c r="U5" s="33" t="s">
        <v>62</v>
      </c>
      <c r="V5" s="34">
        <f>T5/1000000</f>
        <v>72.166584</v>
      </c>
    </row>
    <row r="6" spans="1:22" s="21" customFormat="1" ht="30" x14ac:dyDescent="0.25">
      <c r="A6" s="134">
        <v>3</v>
      </c>
      <c r="B6" s="135" t="s">
        <v>18</v>
      </c>
      <c r="C6" s="117">
        <v>923440</v>
      </c>
      <c r="D6" s="164" t="s">
        <v>75</v>
      </c>
      <c r="E6" s="136" t="s">
        <v>52</v>
      </c>
      <c r="F6" s="117">
        <f>C6*125</f>
        <v>115430000</v>
      </c>
      <c r="G6" s="95" t="s">
        <v>62</v>
      </c>
      <c r="H6" s="88">
        <f t="shared" ref="H6:H17" si="0">F6/1000000</f>
        <v>115.43</v>
      </c>
      <c r="I6" s="61"/>
      <c r="J6" s="62"/>
      <c r="K6" s="62"/>
      <c r="L6" s="63"/>
      <c r="M6" s="63"/>
      <c r="N6" s="64"/>
      <c r="O6" s="65"/>
      <c r="P6" s="66"/>
      <c r="Q6" s="77"/>
      <c r="R6" s="22">
        <v>767211</v>
      </c>
      <c r="S6" s="101" t="s">
        <v>52</v>
      </c>
      <c r="T6" s="144">
        <f>R6*125</f>
        <v>95901375</v>
      </c>
      <c r="U6" s="33" t="s">
        <v>62</v>
      </c>
      <c r="V6" s="34">
        <f t="shared" ref="V6:V17" si="1">T6/1000000</f>
        <v>95.901375000000002</v>
      </c>
    </row>
    <row r="7" spans="1:22" s="21" customFormat="1" ht="30" x14ac:dyDescent="0.25">
      <c r="A7" s="134">
        <v>4</v>
      </c>
      <c r="B7" s="135" t="s">
        <v>79</v>
      </c>
      <c r="C7" s="117">
        <v>358333</v>
      </c>
      <c r="D7" s="164" t="s">
        <v>75</v>
      </c>
      <c r="E7" s="136" t="s">
        <v>53</v>
      </c>
      <c r="F7" s="117">
        <f>C7*420</f>
        <v>150499860</v>
      </c>
      <c r="G7" s="95" t="s">
        <v>62</v>
      </c>
      <c r="H7" s="88">
        <f t="shared" si="0"/>
        <v>150.49986000000001</v>
      </c>
      <c r="I7" s="61"/>
      <c r="J7" s="62"/>
      <c r="K7" s="62"/>
      <c r="L7" s="63"/>
      <c r="M7" s="63"/>
      <c r="N7" s="64"/>
      <c r="O7" s="65"/>
      <c r="P7" s="66"/>
      <c r="Q7" s="77"/>
      <c r="R7" s="22">
        <v>188711</v>
      </c>
      <c r="S7" s="101" t="s">
        <v>53</v>
      </c>
      <c r="T7" s="144">
        <f>R7*420</f>
        <v>79258620</v>
      </c>
      <c r="U7" s="33" t="s">
        <v>62</v>
      </c>
      <c r="V7" s="34">
        <f t="shared" si="1"/>
        <v>79.258619999999993</v>
      </c>
    </row>
    <row r="8" spans="1:22" s="21" customFormat="1" ht="30" x14ac:dyDescent="0.25">
      <c r="A8" s="134">
        <v>5</v>
      </c>
      <c r="B8" s="135" t="s">
        <v>36</v>
      </c>
      <c r="C8" s="117">
        <v>687204</v>
      </c>
      <c r="D8" s="164" t="s">
        <v>75</v>
      </c>
      <c r="E8" s="136" t="s">
        <v>54</v>
      </c>
      <c r="F8" s="117">
        <f>C8*1000</f>
        <v>687204000</v>
      </c>
      <c r="G8" s="95" t="s">
        <v>62</v>
      </c>
      <c r="H8" s="88">
        <f t="shared" si="0"/>
        <v>687.20399999999995</v>
      </c>
      <c r="I8" s="61"/>
      <c r="J8" s="62"/>
      <c r="K8" s="62"/>
      <c r="L8" s="63"/>
      <c r="M8" s="63"/>
      <c r="N8" s="64"/>
      <c r="O8" s="65"/>
      <c r="P8" s="66"/>
      <c r="Q8" s="77"/>
      <c r="R8" s="44">
        <v>557037</v>
      </c>
      <c r="S8" s="101" t="s">
        <v>54</v>
      </c>
      <c r="T8" s="144">
        <f>R8*1000</f>
        <v>557037000</v>
      </c>
      <c r="U8" s="33" t="s">
        <v>62</v>
      </c>
      <c r="V8" s="34">
        <f t="shared" si="1"/>
        <v>557.03700000000003</v>
      </c>
    </row>
    <row r="9" spans="1:22" s="21" customFormat="1" ht="30" x14ac:dyDescent="0.25">
      <c r="A9" s="134">
        <v>6</v>
      </c>
      <c r="B9" s="135" t="s">
        <v>19</v>
      </c>
      <c r="C9" s="117">
        <v>721078</v>
      </c>
      <c r="D9" s="164" t="s">
        <v>75</v>
      </c>
      <c r="E9" s="136" t="s">
        <v>55</v>
      </c>
      <c r="F9" s="117">
        <f>C9*500</f>
        <v>360539000</v>
      </c>
      <c r="G9" s="95" t="s">
        <v>62</v>
      </c>
      <c r="H9" s="88">
        <f t="shared" si="0"/>
        <v>360.53899999999999</v>
      </c>
      <c r="I9" s="61"/>
      <c r="J9" s="62"/>
      <c r="K9" s="62"/>
      <c r="L9" s="63"/>
      <c r="M9" s="63"/>
      <c r="N9" s="64"/>
      <c r="O9" s="65"/>
      <c r="P9" s="66"/>
      <c r="Q9" s="77"/>
      <c r="R9" s="22">
        <v>590177</v>
      </c>
      <c r="S9" s="101" t="s">
        <v>55</v>
      </c>
      <c r="T9" s="144">
        <f>R9*500</f>
        <v>295088500</v>
      </c>
      <c r="U9" s="33" t="s">
        <v>62</v>
      </c>
      <c r="V9" s="34">
        <f t="shared" si="1"/>
        <v>295.08850000000001</v>
      </c>
    </row>
    <row r="10" spans="1:22" s="21" customFormat="1" ht="30" x14ac:dyDescent="0.25">
      <c r="A10" s="134">
        <v>7</v>
      </c>
      <c r="B10" s="135" t="s">
        <v>20</v>
      </c>
      <c r="C10" s="117">
        <v>794899</v>
      </c>
      <c r="D10" s="164" t="s">
        <v>75</v>
      </c>
      <c r="E10" s="136" t="s">
        <v>56</v>
      </c>
      <c r="F10" s="117">
        <f>C10*400</f>
        <v>317959600</v>
      </c>
      <c r="G10" s="95" t="s">
        <v>62</v>
      </c>
      <c r="H10" s="88">
        <f t="shared" si="0"/>
        <v>317.95960000000002</v>
      </c>
      <c r="I10" s="61"/>
      <c r="J10" s="62"/>
      <c r="K10" s="62"/>
      <c r="L10" s="63"/>
      <c r="M10" s="63"/>
      <c r="N10" s="64"/>
      <c r="O10" s="65"/>
      <c r="P10" s="66"/>
      <c r="Q10" s="77"/>
      <c r="R10" s="44">
        <v>699995</v>
      </c>
      <c r="S10" s="101" t="s">
        <v>56</v>
      </c>
      <c r="T10" s="144">
        <f>R10*400</f>
        <v>279998000</v>
      </c>
      <c r="U10" s="33" t="s">
        <v>62</v>
      </c>
      <c r="V10" s="34">
        <f t="shared" si="1"/>
        <v>279.99799999999999</v>
      </c>
    </row>
    <row r="11" spans="1:22" s="21" customFormat="1" ht="30" x14ac:dyDescent="0.25">
      <c r="A11" s="134">
        <v>8</v>
      </c>
      <c r="B11" s="135" t="s">
        <v>21</v>
      </c>
      <c r="C11" s="117">
        <v>845504</v>
      </c>
      <c r="D11" s="164" t="s">
        <v>75</v>
      </c>
      <c r="E11" s="136" t="s">
        <v>57</v>
      </c>
      <c r="F11" s="117">
        <f>C11*265</f>
        <v>224058560</v>
      </c>
      <c r="G11" s="95" t="s">
        <v>62</v>
      </c>
      <c r="H11" s="88">
        <f t="shared" si="0"/>
        <v>224.05856</v>
      </c>
      <c r="I11" s="61"/>
      <c r="J11" s="62"/>
      <c r="K11" s="62"/>
      <c r="L11" s="63"/>
      <c r="M11" s="63"/>
      <c r="N11" s="64"/>
      <c r="O11" s="65"/>
      <c r="P11" s="66"/>
      <c r="Q11" s="77"/>
      <c r="R11" s="22">
        <v>715559</v>
      </c>
      <c r="S11" s="101" t="s">
        <v>57</v>
      </c>
      <c r="T11" s="144">
        <f>R11*265</f>
        <v>189623135</v>
      </c>
      <c r="U11" s="33" t="s">
        <v>62</v>
      </c>
      <c r="V11" s="34">
        <f t="shared" si="1"/>
        <v>189.62313499999999</v>
      </c>
    </row>
    <row r="12" spans="1:22" s="21" customFormat="1" ht="30" customHeight="1" x14ac:dyDescent="0.25">
      <c r="A12" s="134">
        <v>9</v>
      </c>
      <c r="B12" s="135" t="s">
        <v>41</v>
      </c>
      <c r="C12" s="117">
        <v>947060</v>
      </c>
      <c r="D12" s="164" t="s">
        <v>75</v>
      </c>
      <c r="E12" s="136" t="s">
        <v>58</v>
      </c>
      <c r="F12" s="117">
        <f>C12*230</f>
        <v>217823800</v>
      </c>
      <c r="G12" s="95" t="s">
        <v>62</v>
      </c>
      <c r="H12" s="88">
        <f t="shared" si="0"/>
        <v>217.82380000000001</v>
      </c>
      <c r="I12" s="61"/>
      <c r="J12" s="62"/>
      <c r="K12" s="62"/>
      <c r="L12" s="63"/>
      <c r="M12" s="63"/>
      <c r="N12" s="64"/>
      <c r="O12" s="65"/>
      <c r="P12" s="66"/>
      <c r="Q12" s="77"/>
      <c r="R12" s="22">
        <v>817931</v>
      </c>
      <c r="S12" s="101" t="s">
        <v>58</v>
      </c>
      <c r="T12" s="144">
        <f>R12*230</f>
        <v>188124130</v>
      </c>
      <c r="U12" s="33" t="s">
        <v>62</v>
      </c>
      <c r="V12" s="34">
        <f t="shared" si="1"/>
        <v>188.12413000000001</v>
      </c>
    </row>
    <row r="13" spans="1:22" s="21" customFormat="1" ht="30" x14ac:dyDescent="0.25">
      <c r="A13" s="134">
        <v>10</v>
      </c>
      <c r="B13" s="135" t="s">
        <v>22</v>
      </c>
      <c r="C13" s="117">
        <v>1075846</v>
      </c>
      <c r="D13" s="164" t="s">
        <v>75</v>
      </c>
      <c r="E13" s="136" t="s">
        <v>59</v>
      </c>
      <c r="F13" s="117">
        <f>C13*410</f>
        <v>441096860</v>
      </c>
      <c r="G13" s="95" t="s">
        <v>62</v>
      </c>
      <c r="H13" s="88">
        <f t="shared" si="0"/>
        <v>441.09685999999999</v>
      </c>
      <c r="I13" s="61"/>
      <c r="J13" s="62"/>
      <c r="K13" s="62"/>
      <c r="L13" s="63"/>
      <c r="M13" s="63"/>
      <c r="N13" s="64"/>
      <c r="O13" s="65"/>
      <c r="P13" s="66"/>
      <c r="Q13" s="77"/>
      <c r="R13" s="22">
        <v>905331</v>
      </c>
      <c r="S13" s="101" t="s">
        <v>59</v>
      </c>
      <c r="T13" s="144">
        <f>R13*410</f>
        <v>371185710</v>
      </c>
      <c r="U13" s="33" t="s">
        <v>62</v>
      </c>
      <c r="V13" s="34">
        <f t="shared" si="1"/>
        <v>371.18570999999997</v>
      </c>
    </row>
    <row r="14" spans="1:22" s="21" customFormat="1" ht="30" x14ac:dyDescent="0.25">
      <c r="A14" s="134">
        <v>11</v>
      </c>
      <c r="B14" s="135" t="s">
        <v>23</v>
      </c>
      <c r="C14" s="117">
        <v>113894</v>
      </c>
      <c r="D14" s="164" t="s">
        <v>75</v>
      </c>
      <c r="E14" s="136" t="s">
        <v>50</v>
      </c>
      <c r="F14" s="117">
        <f>C14</f>
        <v>113894</v>
      </c>
      <c r="G14" s="95" t="s">
        <v>61</v>
      </c>
      <c r="H14" s="133">
        <f>F14/1000*0.92</f>
        <v>104.78248000000001</v>
      </c>
      <c r="I14" s="61"/>
      <c r="J14" s="62"/>
      <c r="K14" s="62"/>
      <c r="L14" s="63"/>
      <c r="M14" s="63"/>
      <c r="N14" s="64"/>
      <c r="O14" s="65"/>
      <c r="P14" s="66"/>
      <c r="Q14" s="77"/>
      <c r="R14" s="22">
        <v>1205023</v>
      </c>
      <c r="S14" s="101" t="s">
        <v>50</v>
      </c>
      <c r="T14" s="144">
        <f>R14</f>
        <v>1205023</v>
      </c>
      <c r="U14" s="33" t="s">
        <v>61</v>
      </c>
      <c r="V14" s="34">
        <f>T14/1000*0.92</f>
        <v>1108.6211599999999</v>
      </c>
    </row>
    <row r="15" spans="1:22" s="21" customFormat="1" ht="30" x14ac:dyDescent="0.25">
      <c r="A15" s="134">
        <v>12</v>
      </c>
      <c r="B15" s="135" t="s">
        <v>24</v>
      </c>
      <c r="C15" s="117">
        <v>373496</v>
      </c>
      <c r="D15" s="164" t="s">
        <v>75</v>
      </c>
      <c r="E15" s="136" t="s">
        <v>60</v>
      </c>
      <c r="F15" s="117">
        <f>C15*450</f>
        <v>168073200</v>
      </c>
      <c r="G15" s="95" t="s">
        <v>62</v>
      </c>
      <c r="H15" s="88">
        <f t="shared" si="0"/>
        <v>168.07320000000001</v>
      </c>
      <c r="I15" s="61"/>
      <c r="J15" s="62"/>
      <c r="K15" s="62"/>
      <c r="L15" s="63"/>
      <c r="M15" s="63"/>
      <c r="N15" s="64"/>
      <c r="O15" s="65"/>
      <c r="P15" s="66"/>
      <c r="Q15" s="77"/>
      <c r="R15" s="22">
        <v>329172</v>
      </c>
      <c r="S15" s="101" t="s">
        <v>60</v>
      </c>
      <c r="T15" s="144">
        <f>R15*450</f>
        <v>148127400</v>
      </c>
      <c r="U15" s="33" t="s">
        <v>62</v>
      </c>
      <c r="V15" s="34">
        <f t="shared" si="1"/>
        <v>148.12739999999999</v>
      </c>
    </row>
    <row r="16" spans="1:22" s="21" customFormat="1" ht="45.75" customHeight="1" x14ac:dyDescent="0.25">
      <c r="A16" s="134">
        <v>13</v>
      </c>
      <c r="B16" s="135" t="s">
        <v>25</v>
      </c>
      <c r="C16" s="162" t="s">
        <v>75</v>
      </c>
      <c r="D16" s="117">
        <v>1050256</v>
      </c>
      <c r="E16" s="109" t="s">
        <v>64</v>
      </c>
      <c r="F16" s="117">
        <f>D16*375</f>
        <v>393846000</v>
      </c>
      <c r="G16" s="95" t="s">
        <v>62</v>
      </c>
      <c r="H16" s="88">
        <f t="shared" si="0"/>
        <v>393.846</v>
      </c>
      <c r="I16" s="61"/>
      <c r="J16" s="62"/>
      <c r="K16" s="62"/>
      <c r="L16" s="67"/>
      <c r="M16" s="67"/>
      <c r="N16" s="67"/>
      <c r="O16" s="67"/>
      <c r="P16" s="68"/>
      <c r="Q16" s="78"/>
      <c r="R16" s="45">
        <v>464066</v>
      </c>
      <c r="S16" s="102" t="s">
        <v>64</v>
      </c>
      <c r="T16" s="144">
        <f>R16*375</f>
        <v>174024750</v>
      </c>
      <c r="U16" s="33" t="s">
        <v>62</v>
      </c>
      <c r="V16" s="46">
        <f t="shared" si="1"/>
        <v>174.02475000000001</v>
      </c>
    </row>
    <row r="17" spans="1:22" s="21" customFormat="1" ht="30" customHeight="1" thickBot="1" x14ac:dyDescent="0.3">
      <c r="A17" s="137">
        <v>14</v>
      </c>
      <c r="B17" s="138" t="s">
        <v>26</v>
      </c>
      <c r="C17" s="118">
        <v>835109</v>
      </c>
      <c r="D17" s="165" t="s">
        <v>75</v>
      </c>
      <c r="E17" s="99" t="s">
        <v>63</v>
      </c>
      <c r="F17" s="118">
        <f>C17*300</f>
        <v>250532700</v>
      </c>
      <c r="G17" s="98" t="s">
        <v>62</v>
      </c>
      <c r="H17" s="89">
        <f t="shared" si="0"/>
        <v>250.53270000000001</v>
      </c>
      <c r="I17" s="79"/>
      <c r="J17" s="55"/>
      <c r="K17" s="55"/>
      <c r="L17" s="80"/>
      <c r="M17" s="80"/>
      <c r="N17" s="80"/>
      <c r="O17" s="80"/>
      <c r="P17" s="81"/>
      <c r="Q17" s="82"/>
      <c r="R17" s="48">
        <v>541981</v>
      </c>
      <c r="S17" s="103" t="s">
        <v>63</v>
      </c>
      <c r="T17" s="144">
        <f>R17*300</f>
        <v>162594300</v>
      </c>
      <c r="U17" s="104" t="s">
        <v>62</v>
      </c>
      <c r="V17" s="49">
        <f t="shared" si="1"/>
        <v>162.5943</v>
      </c>
    </row>
    <row r="18" spans="1:22" s="21" customFormat="1" ht="30" customHeight="1" x14ac:dyDescent="0.25">
      <c r="A18" s="71"/>
      <c r="B18" s="72"/>
      <c r="C18" s="86"/>
      <c r="D18" s="121"/>
      <c r="E18" s="73"/>
      <c r="F18" s="121"/>
      <c r="G18" s="73"/>
      <c r="H18" s="90"/>
      <c r="I18" s="74">
        <v>1</v>
      </c>
      <c r="J18" s="83" t="s">
        <v>16</v>
      </c>
      <c r="K18" s="166">
        <v>2024531.98</v>
      </c>
      <c r="L18" s="129">
        <v>5099575</v>
      </c>
      <c r="M18" s="129">
        <v>2831400</v>
      </c>
      <c r="N18" s="75" t="s">
        <v>50</v>
      </c>
      <c r="O18" s="75">
        <f>M18</f>
        <v>2831400</v>
      </c>
      <c r="P18" s="95" t="s">
        <v>61</v>
      </c>
      <c r="Q18" s="125">
        <f>O18/1000*1.03</f>
        <v>2916.3420000000001</v>
      </c>
      <c r="R18" s="48">
        <v>1093553</v>
      </c>
      <c r="S18" s="47" t="s">
        <v>50</v>
      </c>
      <c r="T18" s="144">
        <f>R18</f>
        <v>1093553</v>
      </c>
      <c r="U18" s="95" t="s">
        <v>61</v>
      </c>
      <c r="V18" s="49">
        <f>T18/1000*1.03</f>
        <v>1126.3595900000003</v>
      </c>
    </row>
    <row r="19" spans="1:22" s="21" customFormat="1" ht="30" customHeight="1" x14ac:dyDescent="0.25">
      <c r="A19" s="113"/>
      <c r="B19" s="114"/>
      <c r="C19" s="63"/>
      <c r="D19" s="122"/>
      <c r="E19" s="115"/>
      <c r="F19" s="122"/>
      <c r="G19" s="62"/>
      <c r="H19" s="112"/>
      <c r="I19" s="111">
        <v>2</v>
      </c>
      <c r="J19" s="110" t="s">
        <v>70</v>
      </c>
      <c r="K19" s="167">
        <v>1438000</v>
      </c>
      <c r="L19" s="102">
        <v>965357</v>
      </c>
      <c r="M19" s="160">
        <v>0</v>
      </c>
      <c r="N19" s="67" t="s">
        <v>52</v>
      </c>
      <c r="O19" s="67">
        <f>M19*125</f>
        <v>0</v>
      </c>
      <c r="P19" s="146" t="s">
        <v>62</v>
      </c>
      <c r="Q19" s="158">
        <f t="shared" ref="Q19:Q32" si="2">O19/1000000</f>
        <v>0</v>
      </c>
      <c r="R19" s="149" t="s">
        <v>75</v>
      </c>
      <c r="S19" s="150" t="s">
        <v>75</v>
      </c>
      <c r="T19" s="151" t="s">
        <v>75</v>
      </c>
      <c r="U19" s="146" t="s">
        <v>75</v>
      </c>
      <c r="V19" s="152" t="s">
        <v>75</v>
      </c>
    </row>
    <row r="20" spans="1:22" s="21" customFormat="1" ht="30" customHeight="1" x14ac:dyDescent="0.25">
      <c r="A20" s="50"/>
      <c r="B20" s="51"/>
      <c r="C20" s="87"/>
      <c r="D20" s="123"/>
      <c r="E20" s="52"/>
      <c r="F20" s="123"/>
      <c r="G20" s="52"/>
      <c r="H20" s="91"/>
      <c r="I20" s="69">
        <v>3</v>
      </c>
      <c r="J20" s="84" t="s">
        <v>43</v>
      </c>
      <c r="K20" s="168">
        <v>512678.73</v>
      </c>
      <c r="L20" s="103">
        <v>1795725</v>
      </c>
      <c r="M20" s="103">
        <v>1795725</v>
      </c>
      <c r="N20" s="47" t="s">
        <v>56</v>
      </c>
      <c r="O20" s="35">
        <f>M20*400</f>
        <v>718290000</v>
      </c>
      <c r="P20" s="95" t="s">
        <v>62</v>
      </c>
      <c r="Q20" s="46">
        <f t="shared" si="2"/>
        <v>718.29</v>
      </c>
      <c r="R20" s="48">
        <v>462162</v>
      </c>
      <c r="S20" s="47" t="s">
        <v>56</v>
      </c>
      <c r="T20" s="144">
        <f>R20*400</f>
        <v>184864800</v>
      </c>
      <c r="U20" s="95" t="s">
        <v>62</v>
      </c>
      <c r="V20" s="49">
        <f t="shared" ref="V20:V31" si="3">T20/1000000</f>
        <v>184.8648</v>
      </c>
    </row>
    <row r="21" spans="1:22" s="21" customFormat="1" ht="30" customHeight="1" x14ac:dyDescent="0.25">
      <c r="A21" s="50"/>
      <c r="B21" s="51"/>
      <c r="C21" s="87"/>
      <c r="D21" s="123"/>
      <c r="E21" s="52"/>
      <c r="F21" s="123"/>
      <c r="G21" s="52"/>
      <c r="H21" s="91"/>
      <c r="I21" s="69">
        <v>4</v>
      </c>
      <c r="J21" s="84" t="s">
        <v>44</v>
      </c>
      <c r="K21" s="168">
        <v>1214616.8600000001</v>
      </c>
      <c r="L21" s="103">
        <v>1254769</v>
      </c>
      <c r="M21" s="103">
        <v>1253004</v>
      </c>
      <c r="N21" s="47" t="s">
        <v>56</v>
      </c>
      <c r="O21" s="35">
        <f>M21*400</f>
        <v>501201600</v>
      </c>
      <c r="P21" s="95" t="s">
        <v>62</v>
      </c>
      <c r="Q21" s="46">
        <f t="shared" si="2"/>
        <v>501.20159999999998</v>
      </c>
      <c r="R21" s="48">
        <v>356054</v>
      </c>
      <c r="S21" s="47" t="s">
        <v>56</v>
      </c>
      <c r="T21" s="144">
        <f>R21*400</f>
        <v>142421600</v>
      </c>
      <c r="U21" s="95" t="s">
        <v>62</v>
      </c>
      <c r="V21" s="49">
        <f t="shared" si="3"/>
        <v>142.42160000000001</v>
      </c>
    </row>
    <row r="22" spans="1:22" s="21" customFormat="1" ht="30" customHeight="1" x14ac:dyDescent="0.25">
      <c r="A22" s="50"/>
      <c r="B22" s="51"/>
      <c r="C22" s="87"/>
      <c r="D22" s="123"/>
      <c r="E22" s="52"/>
      <c r="F22" s="123"/>
      <c r="G22" s="52"/>
      <c r="H22" s="91"/>
      <c r="I22" s="69">
        <v>5</v>
      </c>
      <c r="J22" s="84" t="s">
        <v>65</v>
      </c>
      <c r="K22" s="168">
        <v>776692.27</v>
      </c>
      <c r="L22" s="103">
        <v>1206044</v>
      </c>
      <c r="M22" s="157">
        <v>0</v>
      </c>
      <c r="N22" s="145" t="s">
        <v>54</v>
      </c>
      <c r="O22" s="67">
        <f>M22*1000</f>
        <v>0</v>
      </c>
      <c r="P22" s="146" t="s">
        <v>62</v>
      </c>
      <c r="Q22" s="158">
        <f t="shared" si="2"/>
        <v>0</v>
      </c>
      <c r="R22" s="149" t="s">
        <v>75</v>
      </c>
      <c r="S22" s="150" t="s">
        <v>75</v>
      </c>
      <c r="T22" s="151" t="s">
        <v>75</v>
      </c>
      <c r="U22" s="146" t="s">
        <v>75</v>
      </c>
      <c r="V22" s="152" t="s">
        <v>75</v>
      </c>
    </row>
    <row r="23" spans="1:22" s="21" customFormat="1" ht="30" customHeight="1" x14ac:dyDescent="0.25">
      <c r="A23" s="50"/>
      <c r="B23" s="51"/>
      <c r="C23" s="87"/>
      <c r="D23" s="123"/>
      <c r="E23" s="52"/>
      <c r="F23" s="52"/>
      <c r="G23" s="52"/>
      <c r="H23" s="91"/>
      <c r="I23" s="69">
        <v>6</v>
      </c>
      <c r="J23" s="84" t="s">
        <v>42</v>
      </c>
      <c r="K23" s="168">
        <v>1027455.44</v>
      </c>
      <c r="L23" s="103">
        <v>1876584</v>
      </c>
      <c r="M23" s="103">
        <v>159840</v>
      </c>
      <c r="N23" s="47" t="s">
        <v>55</v>
      </c>
      <c r="O23" s="35">
        <f>M23*500</f>
        <v>79920000</v>
      </c>
      <c r="P23" s="95" t="s">
        <v>62</v>
      </c>
      <c r="Q23" s="46">
        <f t="shared" si="2"/>
        <v>79.92</v>
      </c>
      <c r="R23" s="48">
        <v>16137</v>
      </c>
      <c r="S23" s="47" t="s">
        <v>55</v>
      </c>
      <c r="T23" s="144">
        <f>R23*500</f>
        <v>8068500</v>
      </c>
      <c r="U23" s="95" t="s">
        <v>62</v>
      </c>
      <c r="V23" s="49">
        <f t="shared" si="3"/>
        <v>8.0685000000000002</v>
      </c>
    </row>
    <row r="24" spans="1:22" s="21" customFormat="1" ht="30" customHeight="1" x14ac:dyDescent="0.25">
      <c r="A24" s="50"/>
      <c r="B24" s="51"/>
      <c r="C24" s="87"/>
      <c r="D24" s="123"/>
      <c r="E24" s="52"/>
      <c r="F24" s="52"/>
      <c r="G24" s="52"/>
      <c r="H24" s="91"/>
      <c r="I24" s="69">
        <v>7</v>
      </c>
      <c r="J24" s="84" t="s">
        <v>20</v>
      </c>
      <c r="K24" s="168">
        <v>626079.78</v>
      </c>
      <c r="L24" s="103">
        <v>1902978</v>
      </c>
      <c r="M24" s="103">
        <v>1902978</v>
      </c>
      <c r="N24" s="47" t="s">
        <v>56</v>
      </c>
      <c r="O24" s="35">
        <f>M24*400</f>
        <v>761191200</v>
      </c>
      <c r="P24" s="95" t="s">
        <v>62</v>
      </c>
      <c r="Q24" s="46">
        <f t="shared" si="2"/>
        <v>761.19119999999998</v>
      </c>
      <c r="R24" s="48">
        <v>427913</v>
      </c>
      <c r="S24" s="47" t="s">
        <v>56</v>
      </c>
      <c r="T24" s="144">
        <f>R24*400</f>
        <v>171165200</v>
      </c>
      <c r="U24" s="95" t="s">
        <v>62</v>
      </c>
      <c r="V24" s="49">
        <f t="shared" si="3"/>
        <v>171.1652</v>
      </c>
    </row>
    <row r="25" spans="1:22" s="21" customFormat="1" ht="30" customHeight="1" x14ac:dyDescent="0.25">
      <c r="A25" s="50"/>
      <c r="B25" s="51"/>
      <c r="C25" s="87"/>
      <c r="D25" s="123"/>
      <c r="E25" s="52"/>
      <c r="F25" s="52"/>
      <c r="G25" s="52"/>
      <c r="H25" s="91"/>
      <c r="I25" s="69">
        <v>8</v>
      </c>
      <c r="J25" s="84" t="s">
        <v>45</v>
      </c>
      <c r="K25" s="168">
        <v>556209.5</v>
      </c>
      <c r="L25" s="103">
        <v>1527213</v>
      </c>
      <c r="M25" s="103">
        <v>474924</v>
      </c>
      <c r="N25" s="47" t="s">
        <v>56</v>
      </c>
      <c r="O25" s="35">
        <f>M25*400</f>
        <v>189969600</v>
      </c>
      <c r="P25" s="95" t="s">
        <v>62</v>
      </c>
      <c r="Q25" s="46">
        <f t="shared" si="2"/>
        <v>189.96960000000001</v>
      </c>
      <c r="R25" s="48">
        <v>218083</v>
      </c>
      <c r="S25" s="47" t="s">
        <v>56</v>
      </c>
      <c r="T25" s="144">
        <f>R25*400</f>
        <v>87233200</v>
      </c>
      <c r="U25" s="95" t="s">
        <v>62</v>
      </c>
      <c r="V25" s="49">
        <f t="shared" si="3"/>
        <v>87.233199999999997</v>
      </c>
    </row>
    <row r="26" spans="1:22" s="21" customFormat="1" ht="30" customHeight="1" x14ac:dyDescent="0.25">
      <c r="A26" s="50"/>
      <c r="B26" s="51"/>
      <c r="C26" s="87"/>
      <c r="D26" s="123"/>
      <c r="E26" s="52"/>
      <c r="F26" s="52"/>
      <c r="G26" s="52"/>
      <c r="H26" s="91"/>
      <c r="I26" s="69">
        <v>9</v>
      </c>
      <c r="J26" s="84" t="s">
        <v>46</v>
      </c>
      <c r="K26" s="168">
        <v>749827.16</v>
      </c>
      <c r="L26" s="139">
        <v>1598779</v>
      </c>
      <c r="M26" s="139">
        <v>1598779</v>
      </c>
      <c r="N26" s="47" t="s">
        <v>66</v>
      </c>
      <c r="O26" s="35">
        <f>M26*140</f>
        <v>223829060</v>
      </c>
      <c r="P26" s="95" t="s">
        <v>62</v>
      </c>
      <c r="Q26" s="46">
        <f t="shared" si="2"/>
        <v>223.82906</v>
      </c>
      <c r="R26" s="48">
        <v>339770</v>
      </c>
      <c r="S26" s="47" t="s">
        <v>66</v>
      </c>
      <c r="T26" s="144">
        <f>R26*140</f>
        <v>47567800</v>
      </c>
      <c r="U26" s="95" t="s">
        <v>62</v>
      </c>
      <c r="V26" s="49">
        <f t="shared" si="3"/>
        <v>47.567799999999998</v>
      </c>
    </row>
    <row r="27" spans="1:22" s="21" customFormat="1" ht="30" customHeight="1" x14ac:dyDescent="0.25">
      <c r="A27" s="50"/>
      <c r="B27" s="51"/>
      <c r="C27" s="87"/>
      <c r="D27" s="123"/>
      <c r="E27" s="52"/>
      <c r="F27" s="52"/>
      <c r="G27" s="52"/>
      <c r="H27" s="91"/>
      <c r="I27" s="69">
        <v>10</v>
      </c>
      <c r="J27" s="84" t="s">
        <v>71</v>
      </c>
      <c r="K27" s="168">
        <v>732402.92</v>
      </c>
      <c r="L27" s="103">
        <v>2364288</v>
      </c>
      <c r="M27" s="170">
        <v>0</v>
      </c>
      <c r="N27" s="145" t="s">
        <v>67</v>
      </c>
      <c r="O27" s="67">
        <f>M27*370</f>
        <v>0</v>
      </c>
      <c r="P27" s="146" t="s">
        <v>62</v>
      </c>
      <c r="Q27" s="158">
        <f t="shared" si="2"/>
        <v>0</v>
      </c>
      <c r="R27" s="149" t="s">
        <v>75</v>
      </c>
      <c r="S27" s="145" t="s">
        <v>67</v>
      </c>
      <c r="T27" s="151" t="s">
        <v>75</v>
      </c>
      <c r="U27" s="146" t="s">
        <v>62</v>
      </c>
      <c r="V27" s="152" t="s">
        <v>75</v>
      </c>
    </row>
    <row r="28" spans="1:22" s="21" customFormat="1" ht="30" customHeight="1" x14ac:dyDescent="0.25">
      <c r="A28" s="50"/>
      <c r="B28" s="51"/>
      <c r="C28" s="87"/>
      <c r="D28" s="123"/>
      <c r="E28" s="52"/>
      <c r="F28" s="52"/>
      <c r="G28" s="52"/>
      <c r="H28" s="91"/>
      <c r="I28" s="69">
        <v>11</v>
      </c>
      <c r="J28" s="84" t="s">
        <v>47</v>
      </c>
      <c r="K28" s="168">
        <v>728328.44</v>
      </c>
      <c r="L28" s="103">
        <v>187560</v>
      </c>
      <c r="M28" s="103">
        <v>75000</v>
      </c>
      <c r="N28" s="47" t="s">
        <v>50</v>
      </c>
      <c r="O28" s="47">
        <f>M28</f>
        <v>75000</v>
      </c>
      <c r="P28" s="95" t="s">
        <v>61</v>
      </c>
      <c r="Q28" s="133">
        <f>O28/1000*0.92</f>
        <v>69</v>
      </c>
      <c r="R28" s="48">
        <v>41396</v>
      </c>
      <c r="S28" s="47" t="s">
        <v>50</v>
      </c>
      <c r="T28" s="144">
        <f>R28</f>
        <v>41396</v>
      </c>
      <c r="U28" s="95" t="s">
        <v>61</v>
      </c>
      <c r="V28" s="49">
        <f>T28/1000*0.92</f>
        <v>38.084320000000005</v>
      </c>
    </row>
    <row r="29" spans="1:22" s="21" customFormat="1" ht="30" customHeight="1" x14ac:dyDescent="0.25">
      <c r="A29" s="50"/>
      <c r="B29" s="51"/>
      <c r="C29" s="87"/>
      <c r="D29" s="123"/>
      <c r="E29" s="52"/>
      <c r="F29" s="52"/>
      <c r="G29" s="52"/>
      <c r="H29" s="91"/>
      <c r="I29" s="69">
        <v>12</v>
      </c>
      <c r="J29" s="84" t="s">
        <v>48</v>
      </c>
      <c r="K29" s="168">
        <v>588868.34</v>
      </c>
      <c r="L29" s="102">
        <v>965357</v>
      </c>
      <c r="M29" s="102">
        <v>965357</v>
      </c>
      <c r="N29" s="47" t="s">
        <v>68</v>
      </c>
      <c r="O29" s="35">
        <f>M29*454</f>
        <v>438272078</v>
      </c>
      <c r="P29" s="95" t="s">
        <v>62</v>
      </c>
      <c r="Q29" s="46">
        <f t="shared" si="2"/>
        <v>438.27207800000002</v>
      </c>
      <c r="R29" s="48">
        <v>241899</v>
      </c>
      <c r="S29" s="47" t="s">
        <v>68</v>
      </c>
      <c r="T29" s="144">
        <f>R29*454</f>
        <v>109822146</v>
      </c>
      <c r="U29" s="95" t="s">
        <v>62</v>
      </c>
      <c r="V29" s="49">
        <f t="shared" si="3"/>
        <v>109.822146</v>
      </c>
    </row>
    <row r="30" spans="1:22" s="21" customFormat="1" ht="30" customHeight="1" x14ac:dyDescent="0.25">
      <c r="A30" s="50"/>
      <c r="B30" s="51"/>
      <c r="C30" s="87"/>
      <c r="D30" s="123"/>
      <c r="E30" s="52"/>
      <c r="F30" s="52"/>
      <c r="G30" s="52"/>
      <c r="H30" s="91"/>
      <c r="I30" s="69">
        <v>13</v>
      </c>
      <c r="J30" s="84" t="s">
        <v>73</v>
      </c>
      <c r="K30" s="168">
        <v>242000</v>
      </c>
      <c r="L30" s="103">
        <v>347696</v>
      </c>
      <c r="M30" s="157">
        <v>0</v>
      </c>
      <c r="N30" s="145" t="s">
        <v>55</v>
      </c>
      <c r="O30" s="145">
        <f>M30*500</f>
        <v>0</v>
      </c>
      <c r="P30" s="146" t="s">
        <v>62</v>
      </c>
      <c r="Q30" s="158">
        <f t="shared" si="2"/>
        <v>0</v>
      </c>
      <c r="R30" s="149" t="s">
        <v>75</v>
      </c>
      <c r="S30" s="150" t="s">
        <v>75</v>
      </c>
      <c r="T30" s="151" t="s">
        <v>75</v>
      </c>
      <c r="U30" s="146" t="s">
        <v>75</v>
      </c>
      <c r="V30" s="152" t="s">
        <v>75</v>
      </c>
    </row>
    <row r="31" spans="1:22" s="21" customFormat="1" ht="30" customHeight="1" x14ac:dyDescent="0.25">
      <c r="A31" s="50"/>
      <c r="B31" s="51"/>
      <c r="C31" s="87"/>
      <c r="D31" s="123"/>
      <c r="E31" s="52"/>
      <c r="F31" s="52"/>
      <c r="G31" s="52"/>
      <c r="H31" s="91"/>
      <c r="I31" s="69">
        <v>14</v>
      </c>
      <c r="J31" s="84" t="s">
        <v>49</v>
      </c>
      <c r="K31" s="168">
        <v>242000</v>
      </c>
      <c r="L31" s="103">
        <v>351234</v>
      </c>
      <c r="M31" s="103">
        <v>189900</v>
      </c>
      <c r="N31" s="47" t="s">
        <v>55</v>
      </c>
      <c r="O31" s="47">
        <f>M31*500</f>
        <v>94950000</v>
      </c>
      <c r="P31" s="95" t="s">
        <v>62</v>
      </c>
      <c r="Q31" s="46">
        <f t="shared" si="2"/>
        <v>94.95</v>
      </c>
      <c r="R31" s="48">
        <v>89192</v>
      </c>
      <c r="S31" s="47" t="s">
        <v>55</v>
      </c>
      <c r="T31" s="144">
        <f>R31*500</f>
        <v>44596000</v>
      </c>
      <c r="U31" s="95" t="s">
        <v>62</v>
      </c>
      <c r="V31" s="49">
        <f t="shared" si="3"/>
        <v>44.595999999999997</v>
      </c>
    </row>
    <row r="32" spans="1:22" s="21" customFormat="1" ht="30" customHeight="1" thickBot="1" x14ac:dyDescent="0.3">
      <c r="A32" s="53"/>
      <c r="B32" s="54"/>
      <c r="C32" s="87"/>
      <c r="D32" s="87"/>
      <c r="E32" s="107"/>
      <c r="F32" s="107"/>
      <c r="G32" s="107"/>
      <c r="H32" s="91"/>
      <c r="I32" s="70">
        <v>15</v>
      </c>
      <c r="J32" s="85" t="s">
        <v>72</v>
      </c>
      <c r="K32" s="168">
        <v>632308.57999999996</v>
      </c>
      <c r="L32" s="140">
        <v>398681</v>
      </c>
      <c r="M32" s="157">
        <v>0</v>
      </c>
      <c r="N32" s="147" t="s">
        <v>69</v>
      </c>
      <c r="O32" s="159">
        <f>M32*400</f>
        <v>0</v>
      </c>
      <c r="P32" s="148" t="s">
        <v>62</v>
      </c>
      <c r="Q32" s="158">
        <f t="shared" si="2"/>
        <v>0</v>
      </c>
      <c r="R32" s="153" t="s">
        <v>75</v>
      </c>
      <c r="S32" s="154" t="s">
        <v>75</v>
      </c>
      <c r="T32" s="155" t="s">
        <v>75</v>
      </c>
      <c r="U32" s="148" t="s">
        <v>75</v>
      </c>
      <c r="V32" s="156" t="s">
        <v>75</v>
      </c>
    </row>
    <row r="33" spans="1:22" s="3" customFormat="1" ht="19.5" thickBot="1" x14ac:dyDescent="0.35">
      <c r="A33" s="171" t="s">
        <v>27</v>
      </c>
      <c r="B33" s="172"/>
      <c r="C33" s="106">
        <f>SUM(C4:C32)</f>
        <v>10231343</v>
      </c>
      <c r="D33" s="161"/>
      <c r="E33" s="185"/>
      <c r="F33" s="184"/>
      <c r="G33" s="184"/>
      <c r="H33" s="108">
        <f>SUM(H4:H32)</f>
        <v>5612.3455599999979</v>
      </c>
      <c r="I33" s="184"/>
      <c r="J33" s="184"/>
      <c r="K33" s="169">
        <f>SUM(K4:K32)</f>
        <v>12091999.999999998</v>
      </c>
      <c r="L33" s="141">
        <f>SUM(L4:L32)</f>
        <v>21841840</v>
      </c>
      <c r="M33" s="142">
        <f>SUM(M4:M32)</f>
        <v>11246907</v>
      </c>
      <c r="N33" s="173"/>
      <c r="O33" s="173"/>
      <c r="P33" s="174"/>
      <c r="Q33" s="97">
        <f>SUM(Q4:Q32)</f>
        <v>5992.9655380000004</v>
      </c>
      <c r="R33" s="105">
        <f>SUM(R4:R32)</f>
        <v>13443071</v>
      </c>
      <c r="S33" s="178"/>
      <c r="T33" s="173"/>
      <c r="U33" s="174"/>
      <c r="V33" s="42">
        <f>SUM(V4:V32)</f>
        <v>7685.4434699999993</v>
      </c>
    </row>
    <row r="34" spans="1:22" s="15" customFormat="1" ht="15.75" thickBot="1" x14ac:dyDescent="0.3">
      <c r="D34" s="131"/>
      <c r="M34" s="131"/>
      <c r="R34" s="16"/>
    </row>
    <row r="35" spans="1:22" ht="32.25" thickBot="1" x14ac:dyDescent="0.3">
      <c r="B35" s="12" t="s">
        <v>29</v>
      </c>
      <c r="C35" s="13" t="s">
        <v>80</v>
      </c>
      <c r="D35" s="132" t="s">
        <v>81</v>
      </c>
      <c r="E35" s="14" t="s">
        <v>28</v>
      </c>
      <c r="F35" s="128"/>
      <c r="G35"/>
      <c r="H35"/>
      <c r="I35"/>
      <c r="J35"/>
      <c r="K35" s="4"/>
      <c r="M35"/>
      <c r="R35"/>
    </row>
    <row r="36" spans="1:22" ht="30" x14ac:dyDescent="0.25">
      <c r="B36" s="23" t="s">
        <v>30</v>
      </c>
      <c r="C36" s="6">
        <v>1</v>
      </c>
      <c r="D36" s="26" t="s">
        <v>87</v>
      </c>
      <c r="E36" s="7">
        <f>V4+V18+V26</f>
        <v>3177.4370399999998</v>
      </c>
      <c r="F36" s="127"/>
      <c r="G36"/>
      <c r="H36"/>
      <c r="I36"/>
      <c r="J36"/>
      <c r="K36" s="4"/>
      <c r="M36"/>
      <c r="R36"/>
    </row>
    <row r="37" spans="1:22" ht="30" x14ac:dyDescent="0.25">
      <c r="B37" s="24" t="s">
        <v>37</v>
      </c>
      <c r="C37" s="5" t="s">
        <v>82</v>
      </c>
      <c r="D37" s="27" t="s">
        <v>86</v>
      </c>
      <c r="E37" s="8">
        <f>V5+V6+V7+V21</f>
        <v>389.74817899999999</v>
      </c>
      <c r="F37" s="127"/>
      <c r="G37"/>
      <c r="H37"/>
      <c r="I37"/>
      <c r="J37"/>
      <c r="K37" s="4"/>
      <c r="M37"/>
      <c r="R37"/>
    </row>
    <row r="38" spans="1:22" ht="60" x14ac:dyDescent="0.25">
      <c r="B38" s="24" t="s">
        <v>34</v>
      </c>
      <c r="C38" s="5" t="s">
        <v>85</v>
      </c>
      <c r="D38" s="27" t="s">
        <v>90</v>
      </c>
      <c r="E38" s="8">
        <f>V8+V9+V16+V23+V31</f>
        <v>1078.8147500000002</v>
      </c>
      <c r="F38" s="127"/>
      <c r="G38"/>
      <c r="H38"/>
      <c r="I38"/>
      <c r="J38"/>
      <c r="K38" s="4"/>
      <c r="M38"/>
      <c r="R38"/>
    </row>
    <row r="39" spans="1:22" ht="30" x14ac:dyDescent="0.25">
      <c r="B39" s="24" t="s">
        <v>33</v>
      </c>
      <c r="C39" s="5" t="s">
        <v>83</v>
      </c>
      <c r="D39" s="27" t="s">
        <v>88</v>
      </c>
      <c r="E39" s="8">
        <f>V10+V11+V12+V20+V24+V25</f>
        <v>1101.0084650000001</v>
      </c>
      <c r="F39" s="127"/>
      <c r="G39"/>
      <c r="H39"/>
      <c r="I39"/>
      <c r="J39"/>
      <c r="K39" s="4"/>
      <c r="M39"/>
      <c r="R39"/>
    </row>
    <row r="40" spans="1:22" ht="60" x14ac:dyDescent="0.25">
      <c r="B40" s="24" t="s">
        <v>31</v>
      </c>
      <c r="C40" s="5" t="s">
        <v>84</v>
      </c>
      <c r="D40" s="27" t="s">
        <v>89</v>
      </c>
      <c r="E40" s="8">
        <f>V13+V15+V17+V29</f>
        <v>791.72955599999989</v>
      </c>
      <c r="F40" s="127"/>
      <c r="G40"/>
      <c r="H40"/>
      <c r="I40"/>
      <c r="J40"/>
      <c r="K40" s="4"/>
      <c r="M40"/>
      <c r="R40"/>
    </row>
    <row r="41" spans="1:22" ht="30.75" thickBot="1" x14ac:dyDescent="0.3">
      <c r="B41" s="25" t="s">
        <v>32</v>
      </c>
      <c r="C41" s="9">
        <v>11</v>
      </c>
      <c r="D41" s="28">
        <v>11</v>
      </c>
      <c r="E41" s="10">
        <f>V14+V28</f>
        <v>1146.7054799999999</v>
      </c>
      <c r="F41" s="127"/>
      <c r="G41"/>
      <c r="H41"/>
      <c r="I41"/>
      <c r="J41"/>
      <c r="K41" s="4"/>
      <c r="M41"/>
      <c r="R41"/>
    </row>
    <row r="42" spans="1:22" ht="19.5" thickBot="1" x14ac:dyDescent="0.35">
      <c r="B42" s="92"/>
      <c r="C42" s="93"/>
      <c r="D42" s="94"/>
      <c r="E42" s="11">
        <f>SUM(E36:E41)</f>
        <v>7685.4434700000002</v>
      </c>
      <c r="F42" s="126"/>
      <c r="G42"/>
      <c r="H42"/>
      <c r="I42"/>
      <c r="J42"/>
      <c r="K42" s="4"/>
      <c r="M42"/>
      <c r="R42"/>
    </row>
    <row r="61" spans="3:6" x14ac:dyDescent="0.25">
      <c r="C61" s="119"/>
      <c r="D61" s="120"/>
      <c r="E61" s="120"/>
      <c r="F61" s="120"/>
    </row>
    <row r="62" spans="3:6" x14ac:dyDescent="0.25">
      <c r="C62" s="119"/>
      <c r="D62" s="120"/>
      <c r="E62" s="120"/>
      <c r="F62" s="120"/>
    </row>
    <row r="63" spans="3:6" x14ac:dyDescent="0.25">
      <c r="C63" s="119"/>
      <c r="D63" s="120"/>
      <c r="E63" s="120"/>
      <c r="F63" s="120"/>
    </row>
    <row r="64" spans="3:6" x14ac:dyDescent="0.25">
      <c r="C64" s="119"/>
      <c r="D64" s="120"/>
      <c r="E64" s="120"/>
      <c r="F64" s="120"/>
    </row>
    <row r="65" spans="3:6" x14ac:dyDescent="0.25">
      <c r="C65" s="119"/>
      <c r="D65" s="120"/>
      <c r="E65" s="120"/>
      <c r="F65" s="120"/>
    </row>
    <row r="66" spans="3:6" x14ac:dyDescent="0.25">
      <c r="C66" s="119"/>
      <c r="D66" s="120"/>
      <c r="E66" s="120"/>
      <c r="F66" s="120"/>
    </row>
    <row r="67" spans="3:6" x14ac:dyDescent="0.25">
      <c r="C67" s="119"/>
      <c r="D67" s="120"/>
      <c r="E67" s="120"/>
      <c r="F67" s="120"/>
    </row>
    <row r="68" spans="3:6" x14ac:dyDescent="0.25">
      <c r="C68" s="119"/>
      <c r="D68" s="120"/>
      <c r="E68" s="120"/>
      <c r="F68" s="120"/>
    </row>
    <row r="69" spans="3:6" x14ac:dyDescent="0.25">
      <c r="C69" s="119"/>
      <c r="D69" s="120"/>
      <c r="E69" s="120"/>
      <c r="F69" s="120"/>
    </row>
    <row r="70" spans="3:6" x14ac:dyDescent="0.25">
      <c r="C70" s="119"/>
      <c r="D70" s="120"/>
      <c r="E70" s="120"/>
      <c r="F70" s="120"/>
    </row>
    <row r="71" spans="3:6" x14ac:dyDescent="0.25">
      <c r="C71" s="119"/>
      <c r="D71" s="120"/>
      <c r="E71" s="120"/>
      <c r="F71" s="120"/>
    </row>
    <row r="72" spans="3:6" x14ac:dyDescent="0.25">
      <c r="C72" s="119"/>
      <c r="D72" s="120"/>
      <c r="E72" s="120"/>
      <c r="F72" s="120"/>
    </row>
  </sheetData>
  <mergeCells count="8">
    <mergeCell ref="A33:B33"/>
    <mergeCell ref="N33:P33"/>
    <mergeCell ref="R1:V1"/>
    <mergeCell ref="S33:U33"/>
    <mergeCell ref="A1:H1"/>
    <mergeCell ref="I1:Q1"/>
    <mergeCell ref="I33:J33"/>
    <mergeCell ref="E33:G33"/>
  </mergeCells>
  <pageMargins left="0.7" right="0.7" top="0.75" bottom="0.75" header="0.3" footer="0.3"/>
  <pageSetup paperSize="9" orientation="portrait" r:id="rId1"/>
  <ignoredErrors>
    <ignoredError sqref="H14 Q28 V28 V14" formula="1"/>
    <ignoredError sqref="C37:C40 D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Hansoul François</cp:lastModifiedBy>
  <dcterms:created xsi:type="dcterms:W3CDTF">2015-06-17T16:34:12Z</dcterms:created>
  <dcterms:modified xsi:type="dcterms:W3CDTF">2016-06-14T14:07:43Z</dcterms:modified>
</cp:coreProperties>
</file>