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2. FEAD\14. Monitoring et statistiques\AIR\AIR 2014\"/>
    </mc:Choice>
  </mc:AlternateContent>
  <bookViews>
    <workbookView xWindow="120" yWindow="135" windowWidth="11475" windowHeight="62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26" i="1" l="1"/>
  <c r="M15" i="1"/>
  <c r="K17" i="1"/>
  <c r="M17" i="1" s="1"/>
  <c r="K15" i="1"/>
  <c r="K14" i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D23" i="1" s="1"/>
  <c r="K7" i="1"/>
  <c r="M7" i="1" s="1"/>
  <c r="K6" i="1"/>
  <c r="M6" i="1" s="1"/>
  <c r="K5" i="1"/>
  <c r="M5" i="1" s="1"/>
  <c r="K4" i="1"/>
  <c r="M4" i="1" s="1"/>
  <c r="D21" i="1" s="1"/>
  <c r="I18" i="1"/>
  <c r="D22" i="1" l="1"/>
  <c r="D25" i="1"/>
  <c r="D24" i="1"/>
  <c r="D27" i="1" s="1"/>
  <c r="M18" i="1"/>
  <c r="F17" i="1"/>
  <c r="H17" i="1" s="1"/>
  <c r="F15" i="1"/>
  <c r="H15" i="1" s="1"/>
  <c r="F14" i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D18" i="1"/>
  <c r="C18" i="1"/>
  <c r="H18" i="1" l="1"/>
</calcChain>
</file>

<file path=xl/sharedStrings.xml><?xml version="1.0" encoding="utf-8"?>
<sst xmlns="http://schemas.openxmlformats.org/spreadsheetml/2006/main" count="108" uniqueCount="61">
  <si>
    <t>Champignons</t>
  </si>
  <si>
    <t>Perceel</t>
  </si>
  <si>
    <t>Product</t>
  </si>
  <si>
    <t>Budget</t>
  </si>
  <si>
    <t>1l</t>
  </si>
  <si>
    <t>168 g</t>
  </si>
  <si>
    <t>125g</t>
  </si>
  <si>
    <t>420g</t>
  </si>
  <si>
    <t>1000g</t>
  </si>
  <si>
    <t>500g</t>
  </si>
  <si>
    <t>Verpakking 
eenheid</t>
  </si>
  <si>
    <t>400g</t>
  </si>
  <si>
    <t>265g</t>
  </si>
  <si>
    <t>230g</t>
  </si>
  <si>
    <t>410g</t>
  </si>
  <si>
    <t>450g</t>
  </si>
  <si>
    <t>300g</t>
  </si>
  <si>
    <t>Totaal volume</t>
  </si>
  <si>
    <t>Eenheid</t>
  </si>
  <si>
    <t>Omzetting 
naar ton</t>
  </si>
  <si>
    <t>Aangekochte 
eenheden</t>
  </si>
  <si>
    <t>Verdeelde 
eenheden</t>
  </si>
  <si>
    <t>2,3,4</t>
  </si>
  <si>
    <t>7, 8, 9</t>
  </si>
  <si>
    <t>5,6, 13</t>
  </si>
  <si>
    <t>10, 12, 14</t>
  </si>
  <si>
    <t>Lot</t>
  </si>
  <si>
    <t>QUANTITES LIVREES 2014
GELEVERDE HOEVEELHEDEN 2014</t>
  </si>
  <si>
    <t xml:space="preserve">
QUANTITES DISTRIBUEES 2014
VERDEELDE HOEVEELHEDEN 2014</t>
  </si>
  <si>
    <t>Produit</t>
  </si>
  <si>
    <t>Emballage unité</t>
  </si>
  <si>
    <t>Volume total</t>
  </si>
  <si>
    <t>Unité</t>
  </si>
  <si>
    <t>Conversion en tonnes</t>
  </si>
  <si>
    <t>Unités distribuées</t>
  </si>
  <si>
    <t>Lait demi-écrémé
Halfvolle melk</t>
  </si>
  <si>
    <t>Saumon en conserve
Zalm in blik</t>
  </si>
  <si>
    <t>Filets de maquereaux à la sauce tomate
Makreelfilets in tomatensaus</t>
  </si>
  <si>
    <t xml:space="preserve">Purée de pommes de terre nature en flocons
Aardappelvlokken </t>
  </si>
  <si>
    <t>Tomates pelées
Gepelde tomaten</t>
  </si>
  <si>
    <t>Petits pois et carottes
Erwten en wortelen</t>
  </si>
  <si>
    <t>Cocktail de fruits
Fruitcocktail op lichte siroop</t>
  </si>
  <si>
    <t>Huile d'arachide
Arachideolie</t>
  </si>
  <si>
    <t>Confiture extra aux quatre fruits rouges
Extra confituur van vier soorten rood fruit</t>
  </si>
  <si>
    <t>Céréales pour petit-déjeuner (blé soufflé enrobé de miel)
Ontbijtgranen (gepofte tarwe bedekt met honing)</t>
  </si>
  <si>
    <t>Pudding en poudre
Vanillepuddingpoeder</t>
  </si>
  <si>
    <t>Litre
Liter</t>
  </si>
  <si>
    <t>Gramme
Gram</t>
  </si>
  <si>
    <t>TOTALEN/ TOTAUX</t>
  </si>
  <si>
    <t>Lots
Percelen</t>
  </si>
  <si>
    <t>Tonnes
Ton</t>
  </si>
  <si>
    <t>Lien avec les indicateurs de réalisation
Link met outputindicatoren</t>
  </si>
  <si>
    <t>Produits laitiers
Zuilverproducten</t>
  </si>
  <si>
    <t>Plats cuisinés, autres denrées alimentaires (qui ne relèvent pas des catégories susmentionnées)
Kant-en-klare levensmiddelen, andere levensmiddelen</t>
  </si>
  <si>
    <t>Graisses, huiles
Vet, olie</t>
  </si>
  <si>
    <t>Fruits et légumes
Fruit en groeten</t>
  </si>
  <si>
    <t>Farine, pain, pommes de terre, riz et autres produits riches en amidon
Meel, brood, aardappelen, rijst en andere zetmeelhoudende producten</t>
  </si>
  <si>
    <t>Unités achetées</t>
  </si>
  <si>
    <t>Carbonnade de boeuf
Rundstoofvlees</t>
  </si>
  <si>
    <t>Macaronis
Macaroni</t>
  </si>
  <si>
    <t>Viandes, œufs, poissons et fruits de mer
Vlees, eieren, vis, schaal- en schelpdieren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</si>
</sst>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164" fontId="0" fillId="2" borderId="1" xfId="0" applyNumberFormat="1" applyFont="1" applyFill="1" applyBorder="1" applyAlignment="1" applyProtection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/>
    </xf>
    <xf numFmtId="0" fontId="0" fillId="3" borderId="20" xfId="0" applyFont="1" applyFill="1" applyBorder="1"/>
    <xf numFmtId="0" fontId="0" fillId="3" borderId="18" xfId="0" applyFont="1" applyFill="1" applyBorder="1"/>
    <xf numFmtId="164" fontId="4" fillId="0" borderId="19" xfId="0" applyNumberFormat="1" applyFont="1" applyBorder="1"/>
    <xf numFmtId="3" fontId="4" fillId="0" borderId="20" xfId="0" applyNumberFormat="1" applyFont="1" applyBorder="1"/>
    <xf numFmtId="4" fontId="4" fillId="0" borderId="21" xfId="0" applyNumberFormat="1" applyFont="1" applyBorder="1"/>
    <xf numFmtId="0" fontId="5" fillId="0" borderId="0" xfId="0" applyFont="1"/>
    <xf numFmtId="3" fontId="0" fillId="3" borderId="2" xfId="0" applyNumberFormat="1" applyFont="1" applyFill="1" applyBorder="1" applyAlignment="1" applyProtection="1">
      <alignment vertical="center"/>
    </xf>
    <xf numFmtId="3" fontId="0" fillId="3" borderId="22" xfId="0" applyNumberFormat="1" applyFont="1" applyFill="1" applyBorder="1" applyAlignment="1" applyProtection="1">
      <alignment vertical="center"/>
    </xf>
    <xf numFmtId="164" fontId="0" fillId="2" borderId="28" xfId="0" applyNumberFormat="1" applyFont="1" applyFill="1" applyBorder="1" applyAlignment="1" applyProtection="1">
      <alignment horizontal="right" vertical="center"/>
    </xf>
    <xf numFmtId="3" fontId="0" fillId="2" borderId="28" xfId="0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3" fontId="0" fillId="3" borderId="22" xfId="0" applyNumberFormat="1" applyFont="1" applyFill="1" applyBorder="1" applyAlignment="1" applyProtection="1">
      <alignment horizontal="center" vertical="center"/>
    </xf>
    <xf numFmtId="4" fontId="0" fillId="3" borderId="27" xfId="0" applyNumberFormat="1" applyFont="1" applyFill="1" applyBorder="1" applyAlignment="1" applyProtection="1">
      <alignment vertical="center"/>
    </xf>
    <xf numFmtId="4" fontId="4" fillId="0" borderId="13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4" fontId="0" fillId="0" borderId="10" xfId="0" applyNumberFormat="1" applyFont="1" applyBorder="1"/>
    <xf numFmtId="4" fontId="0" fillId="0" borderId="5" xfId="0" applyNumberFormat="1" applyFont="1" applyBorder="1"/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/>
    <xf numFmtId="4" fontId="4" fillId="0" borderId="14" xfId="0" applyNumberFormat="1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164" fontId="0" fillId="2" borderId="8" xfId="0" applyNumberFormat="1" applyFont="1" applyFill="1" applyBorder="1" applyAlignment="1" applyProtection="1">
      <alignment horizontal="right" vertical="center"/>
    </xf>
    <xf numFmtId="3" fontId="0" fillId="2" borderId="8" xfId="0" applyNumberFormat="1" applyFont="1" applyFill="1" applyBorder="1" applyAlignment="1" applyProtection="1">
      <alignment horizontal="right" vertical="center"/>
    </xf>
    <xf numFmtId="3" fontId="0" fillId="2" borderId="9" xfId="0" applyNumberFormat="1" applyFont="1" applyFill="1" applyBorder="1" applyAlignment="1" applyProtection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27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4" fontId="0" fillId="0" borderId="3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" borderId="20" xfId="0" applyFont="1" applyFill="1" applyBorder="1" applyAlignment="1">
      <alignment horizontal="center"/>
    </xf>
  </cellXfs>
  <cellStyles count="7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22" sqref="B22"/>
    </sheetView>
  </sheetViews>
  <sheetFormatPr baseColWidth="10" defaultColWidth="9.140625" defaultRowHeight="15" x14ac:dyDescent="0.25"/>
  <cols>
    <col min="2" max="2" width="47.7109375" customWidth="1"/>
    <col min="3" max="3" width="20" customWidth="1"/>
    <col min="4" max="4" width="16.28515625" customWidth="1"/>
    <col min="5" max="5" width="12.140625" customWidth="1"/>
    <col min="6" max="6" width="14.5703125" customWidth="1"/>
    <col min="7" max="7" width="10.42578125" customWidth="1"/>
    <col min="8" max="8" width="12.7109375" customWidth="1"/>
    <col min="9" max="9" width="14.42578125" style="15" customWidth="1"/>
    <col min="10" max="10" width="14.85546875" customWidth="1"/>
    <col min="11" max="11" width="14.5703125" customWidth="1"/>
    <col min="12" max="12" width="11.85546875" customWidth="1"/>
    <col min="13" max="13" width="15.42578125" customWidth="1"/>
  </cols>
  <sheetData>
    <row r="1" spans="1:13" s="2" customFormat="1" ht="48" customHeight="1" thickBot="1" x14ac:dyDescent="0.4">
      <c r="A1" s="82"/>
      <c r="B1" s="82"/>
      <c r="C1" s="83"/>
      <c r="D1" s="74" t="s">
        <v>27</v>
      </c>
      <c r="E1" s="75"/>
      <c r="F1" s="75"/>
      <c r="G1" s="75"/>
      <c r="H1" s="76"/>
      <c r="I1" s="74" t="s">
        <v>28</v>
      </c>
      <c r="J1" s="75"/>
      <c r="K1" s="75"/>
      <c r="L1" s="75"/>
      <c r="M1" s="76"/>
    </row>
    <row r="2" spans="1:13" s="1" customFormat="1" ht="48" customHeight="1" thickBot="1" x14ac:dyDescent="0.3">
      <c r="A2" s="39" t="s">
        <v>26</v>
      </c>
      <c r="B2" s="40" t="s">
        <v>29</v>
      </c>
      <c r="C2" s="40" t="s">
        <v>3</v>
      </c>
      <c r="D2" s="41" t="s">
        <v>57</v>
      </c>
      <c r="E2" s="41" t="s">
        <v>30</v>
      </c>
      <c r="F2" s="41" t="s">
        <v>31</v>
      </c>
      <c r="G2" s="40" t="s">
        <v>32</v>
      </c>
      <c r="H2" s="41" t="s">
        <v>33</v>
      </c>
      <c r="I2" s="42" t="s">
        <v>34</v>
      </c>
      <c r="J2" s="41" t="s">
        <v>30</v>
      </c>
      <c r="K2" s="41" t="s">
        <v>31</v>
      </c>
      <c r="L2" s="40" t="s">
        <v>32</v>
      </c>
      <c r="M2" s="43" t="s">
        <v>33</v>
      </c>
    </row>
    <row r="3" spans="1:13" s="1" customFormat="1" ht="48" customHeight="1" thickBot="1" x14ac:dyDescent="0.3">
      <c r="A3" s="34" t="s">
        <v>1</v>
      </c>
      <c r="B3" s="35" t="s">
        <v>2</v>
      </c>
      <c r="C3" s="35" t="s">
        <v>3</v>
      </c>
      <c r="D3" s="36" t="s">
        <v>20</v>
      </c>
      <c r="E3" s="36" t="s">
        <v>10</v>
      </c>
      <c r="F3" s="36" t="s">
        <v>17</v>
      </c>
      <c r="G3" s="35" t="s">
        <v>18</v>
      </c>
      <c r="H3" s="36" t="s">
        <v>19</v>
      </c>
      <c r="I3" s="37" t="s">
        <v>21</v>
      </c>
      <c r="J3" s="36" t="s">
        <v>10</v>
      </c>
      <c r="K3" s="36" t="s">
        <v>17</v>
      </c>
      <c r="L3" s="35" t="s">
        <v>18</v>
      </c>
      <c r="M3" s="38" t="s">
        <v>19</v>
      </c>
    </row>
    <row r="4" spans="1:13" s="51" customFormat="1" ht="30" x14ac:dyDescent="0.25">
      <c r="A4" s="44">
        <v>1</v>
      </c>
      <c r="B4" s="45" t="s">
        <v>35</v>
      </c>
      <c r="C4" s="31">
        <v>2102600</v>
      </c>
      <c r="D4" s="32">
        <v>4122745.1</v>
      </c>
      <c r="E4" s="46" t="s">
        <v>4</v>
      </c>
      <c r="F4" s="33">
        <f>D4</f>
        <v>4122745.1</v>
      </c>
      <c r="G4" s="69" t="s">
        <v>46</v>
      </c>
      <c r="H4" s="47">
        <f>F4/1000*1.03</f>
        <v>4246.4274530000002</v>
      </c>
      <c r="I4" s="48">
        <v>2091214.5758524849</v>
      </c>
      <c r="J4" s="46" t="s">
        <v>4</v>
      </c>
      <c r="K4" s="49">
        <f>I4</f>
        <v>2091214.5758524849</v>
      </c>
      <c r="L4" s="69" t="s">
        <v>46</v>
      </c>
      <c r="M4" s="50">
        <f>K4/1000*1.03</f>
        <v>2153.9510131280595</v>
      </c>
    </row>
    <row r="5" spans="1:13" s="51" customFormat="1" ht="30" x14ac:dyDescent="0.25">
      <c r="A5" s="52">
        <v>2</v>
      </c>
      <c r="B5" s="53" t="s">
        <v>36</v>
      </c>
      <c r="C5" s="3">
        <v>1045900</v>
      </c>
      <c r="D5" s="4">
        <v>1220420.07</v>
      </c>
      <c r="E5" s="54" t="s">
        <v>5</v>
      </c>
      <c r="F5" s="55">
        <f>D5*168</f>
        <v>205030571.76000002</v>
      </c>
      <c r="G5" s="70" t="s">
        <v>47</v>
      </c>
      <c r="H5" s="56">
        <f>F5/1000000</f>
        <v>205.03057176000002</v>
      </c>
      <c r="I5" s="57">
        <v>696470.26603348274</v>
      </c>
      <c r="J5" s="54" t="s">
        <v>5</v>
      </c>
      <c r="K5" s="55">
        <f>I5*168</f>
        <v>117007004.69362509</v>
      </c>
      <c r="L5" s="70" t="s">
        <v>47</v>
      </c>
      <c r="M5" s="58">
        <f>K5/1000000</f>
        <v>117.00700469362509</v>
      </c>
    </row>
    <row r="6" spans="1:13" s="51" customFormat="1" ht="30" x14ac:dyDescent="0.25">
      <c r="A6" s="52">
        <v>3</v>
      </c>
      <c r="B6" s="53" t="s">
        <v>37</v>
      </c>
      <c r="C6" s="3">
        <v>521800</v>
      </c>
      <c r="D6" s="4">
        <v>1115196</v>
      </c>
      <c r="E6" s="54" t="s">
        <v>6</v>
      </c>
      <c r="F6" s="55">
        <f>D6*125</f>
        <v>139399500</v>
      </c>
      <c r="G6" s="70" t="s">
        <v>47</v>
      </c>
      <c r="H6" s="56">
        <f>F6/1000000</f>
        <v>139.39949999999999</v>
      </c>
      <c r="I6" s="59">
        <v>191755.7597140763</v>
      </c>
      <c r="J6" s="54" t="s">
        <v>6</v>
      </c>
      <c r="K6" s="55">
        <f>I6*125</f>
        <v>23969469.964259535</v>
      </c>
      <c r="L6" s="70" t="s">
        <v>47</v>
      </c>
      <c r="M6" s="58">
        <f>K6/1000000</f>
        <v>23.969469964259535</v>
      </c>
    </row>
    <row r="7" spans="1:13" s="51" customFormat="1" ht="30" x14ac:dyDescent="0.25">
      <c r="A7" s="52">
        <v>4</v>
      </c>
      <c r="B7" s="53" t="s">
        <v>58</v>
      </c>
      <c r="C7" s="3">
        <v>1517000</v>
      </c>
      <c r="D7" s="4">
        <v>1409066</v>
      </c>
      <c r="E7" s="54" t="s">
        <v>7</v>
      </c>
      <c r="F7" s="55">
        <f>D7*420</f>
        <v>591807720</v>
      </c>
      <c r="G7" s="70" t="s">
        <v>47</v>
      </c>
      <c r="H7" s="56">
        <f>F7/1000000</f>
        <v>591.80772000000002</v>
      </c>
      <c r="I7" s="60">
        <v>1050732.884328275</v>
      </c>
      <c r="J7" s="54" t="s">
        <v>7</v>
      </c>
      <c r="K7" s="55">
        <f>I7*420</f>
        <v>441307811.41787547</v>
      </c>
      <c r="L7" s="70" t="s">
        <v>47</v>
      </c>
      <c r="M7" s="58">
        <f t="shared" ref="M7:M13" si="0">K7/1000000</f>
        <v>441.30781141787548</v>
      </c>
    </row>
    <row r="8" spans="1:13" s="51" customFormat="1" ht="30" x14ac:dyDescent="0.25">
      <c r="A8" s="52">
        <v>5</v>
      </c>
      <c r="B8" s="53" t="s">
        <v>59</v>
      </c>
      <c r="C8" s="3">
        <v>703400</v>
      </c>
      <c r="D8" s="4">
        <v>1201000</v>
      </c>
      <c r="E8" s="54" t="s">
        <v>8</v>
      </c>
      <c r="F8" s="55">
        <f>D8*1000</f>
        <v>1201000000</v>
      </c>
      <c r="G8" s="70" t="s">
        <v>47</v>
      </c>
      <c r="H8" s="56">
        <f t="shared" ref="H8:H13" si="1">F8/1000000</f>
        <v>1201</v>
      </c>
      <c r="I8" s="61">
        <v>513795.93187739723</v>
      </c>
      <c r="J8" s="54" t="s">
        <v>8</v>
      </c>
      <c r="K8" s="55">
        <f>I8*1000</f>
        <v>513795931.87739724</v>
      </c>
      <c r="L8" s="70" t="s">
        <v>47</v>
      </c>
      <c r="M8" s="58">
        <f t="shared" si="0"/>
        <v>513.79593187739727</v>
      </c>
    </row>
    <row r="9" spans="1:13" s="51" customFormat="1" ht="30" x14ac:dyDescent="0.25">
      <c r="A9" s="52">
        <v>6</v>
      </c>
      <c r="B9" s="53" t="s">
        <v>38</v>
      </c>
      <c r="C9" s="3">
        <v>930500</v>
      </c>
      <c r="D9" s="4">
        <v>1244816</v>
      </c>
      <c r="E9" s="54" t="s">
        <v>9</v>
      </c>
      <c r="F9" s="55">
        <f>D9*500</f>
        <v>622408000</v>
      </c>
      <c r="G9" s="70" t="s">
        <v>47</v>
      </c>
      <c r="H9" s="56">
        <f t="shared" si="1"/>
        <v>622.40800000000002</v>
      </c>
      <c r="I9" s="57">
        <v>523737.84546380816</v>
      </c>
      <c r="J9" s="54" t="s">
        <v>9</v>
      </c>
      <c r="K9" s="55">
        <f>I9*500</f>
        <v>261868922.73190409</v>
      </c>
      <c r="L9" s="70" t="s">
        <v>47</v>
      </c>
      <c r="M9" s="58">
        <f t="shared" si="0"/>
        <v>261.86892273190409</v>
      </c>
    </row>
    <row r="10" spans="1:13" s="51" customFormat="1" ht="30" x14ac:dyDescent="0.25">
      <c r="A10" s="52">
        <v>7</v>
      </c>
      <c r="B10" s="53" t="s">
        <v>39</v>
      </c>
      <c r="C10" s="3">
        <v>517000</v>
      </c>
      <c r="D10" s="4">
        <v>1428177</v>
      </c>
      <c r="E10" s="54" t="s">
        <v>11</v>
      </c>
      <c r="F10" s="55">
        <f>D10*400</f>
        <v>571270800</v>
      </c>
      <c r="G10" s="70" t="s">
        <v>47</v>
      </c>
      <c r="H10" s="56">
        <f t="shared" si="1"/>
        <v>571.27080000000001</v>
      </c>
      <c r="I10" s="61">
        <v>633278.18740773713</v>
      </c>
      <c r="J10" s="54" t="s">
        <v>11</v>
      </c>
      <c r="K10" s="55">
        <f>I10*400</f>
        <v>253311274.96309486</v>
      </c>
      <c r="L10" s="70" t="s">
        <v>47</v>
      </c>
      <c r="M10" s="58">
        <f t="shared" si="0"/>
        <v>253.31127496309486</v>
      </c>
    </row>
    <row r="11" spans="1:13" s="51" customFormat="1" ht="30" x14ac:dyDescent="0.25">
      <c r="A11" s="52">
        <v>8</v>
      </c>
      <c r="B11" s="53" t="s">
        <v>40</v>
      </c>
      <c r="C11" s="3">
        <v>464300</v>
      </c>
      <c r="D11" s="4">
        <v>1322042</v>
      </c>
      <c r="E11" s="54" t="s">
        <v>12</v>
      </c>
      <c r="F11" s="55">
        <f>D11*265</f>
        <v>350341130</v>
      </c>
      <c r="G11" s="70" t="s">
        <v>47</v>
      </c>
      <c r="H11" s="56">
        <f t="shared" si="1"/>
        <v>350.34113000000002</v>
      </c>
      <c r="I11" s="59">
        <v>476538</v>
      </c>
      <c r="J11" s="54" t="s">
        <v>12</v>
      </c>
      <c r="K11" s="55">
        <f>I11*265</f>
        <v>126282570</v>
      </c>
      <c r="L11" s="70" t="s">
        <v>47</v>
      </c>
      <c r="M11" s="58">
        <f t="shared" si="0"/>
        <v>126.28257000000001</v>
      </c>
    </row>
    <row r="12" spans="1:13" s="51" customFormat="1" ht="30" x14ac:dyDescent="0.25">
      <c r="A12" s="52">
        <v>9</v>
      </c>
      <c r="B12" s="62" t="s">
        <v>0</v>
      </c>
      <c r="C12" s="3">
        <v>786300</v>
      </c>
      <c r="D12" s="4">
        <v>1541160</v>
      </c>
      <c r="E12" s="54" t="s">
        <v>13</v>
      </c>
      <c r="F12" s="55">
        <f>D12*230</f>
        <v>354466800</v>
      </c>
      <c r="G12" s="70" t="s">
        <v>47</v>
      </c>
      <c r="H12" s="56">
        <f t="shared" si="1"/>
        <v>354.46679999999998</v>
      </c>
      <c r="I12" s="59">
        <v>594099.83797134156</v>
      </c>
      <c r="J12" s="54" t="s">
        <v>13</v>
      </c>
      <c r="K12" s="55">
        <f>I12*230</f>
        <v>136642962.73340857</v>
      </c>
      <c r="L12" s="70" t="s">
        <v>47</v>
      </c>
      <c r="M12" s="58">
        <f t="shared" si="0"/>
        <v>136.64296273340858</v>
      </c>
    </row>
    <row r="13" spans="1:13" s="51" customFormat="1" ht="30" x14ac:dyDescent="0.25">
      <c r="A13" s="52">
        <v>10</v>
      </c>
      <c r="B13" s="53" t="s">
        <v>41</v>
      </c>
      <c r="C13" s="3">
        <v>1043300</v>
      </c>
      <c r="D13" s="4">
        <v>1688187.7</v>
      </c>
      <c r="E13" s="54" t="s">
        <v>14</v>
      </c>
      <c r="F13" s="55">
        <f>D13*410</f>
        <v>692156957</v>
      </c>
      <c r="G13" s="70" t="s">
        <v>47</v>
      </c>
      <c r="H13" s="56">
        <f t="shared" si="1"/>
        <v>692.15695700000003</v>
      </c>
      <c r="I13" s="59">
        <v>612342.17996174726</v>
      </c>
      <c r="J13" s="54" t="s">
        <v>14</v>
      </c>
      <c r="K13" s="55">
        <f>I13*410</f>
        <v>251060293.78431636</v>
      </c>
      <c r="L13" s="70" t="s">
        <v>47</v>
      </c>
      <c r="M13" s="58">
        <f t="shared" si="0"/>
        <v>251.06029378431637</v>
      </c>
    </row>
    <row r="14" spans="1:13" s="51" customFormat="1" ht="30" x14ac:dyDescent="0.25">
      <c r="A14" s="52">
        <v>11</v>
      </c>
      <c r="B14" s="53" t="s">
        <v>42</v>
      </c>
      <c r="C14" s="3">
        <v>302400</v>
      </c>
      <c r="D14" s="4">
        <v>254118</v>
      </c>
      <c r="E14" s="54" t="s">
        <v>4</v>
      </c>
      <c r="F14" s="55">
        <f>D14</f>
        <v>254118</v>
      </c>
      <c r="G14" s="69" t="s">
        <v>46</v>
      </c>
      <c r="H14" s="56">
        <v>238.45</v>
      </c>
      <c r="I14" s="59">
        <v>140224.12901408452</v>
      </c>
      <c r="J14" s="54" t="s">
        <v>4</v>
      </c>
      <c r="K14" s="55">
        <f>I14</f>
        <v>140224.12901408452</v>
      </c>
      <c r="L14" s="69" t="s">
        <v>46</v>
      </c>
      <c r="M14" s="58">
        <v>131.58000000000001</v>
      </c>
    </row>
    <row r="15" spans="1:13" s="51" customFormat="1" ht="30" x14ac:dyDescent="0.25">
      <c r="A15" s="52">
        <v>12</v>
      </c>
      <c r="B15" s="53" t="s">
        <v>43</v>
      </c>
      <c r="C15" s="3">
        <v>503300</v>
      </c>
      <c r="D15" s="4">
        <v>654000</v>
      </c>
      <c r="E15" s="54" t="s">
        <v>15</v>
      </c>
      <c r="F15" s="55">
        <f>D15*450</f>
        <v>294300000</v>
      </c>
      <c r="G15" s="70" t="s">
        <v>47</v>
      </c>
      <c r="H15" s="56">
        <f>F15/1000000</f>
        <v>294.3</v>
      </c>
      <c r="I15" s="57">
        <v>280504.24573639885</v>
      </c>
      <c r="J15" s="54" t="s">
        <v>15</v>
      </c>
      <c r="K15" s="55">
        <f>I15*450</f>
        <v>126226910.58137949</v>
      </c>
      <c r="L15" s="70" t="s">
        <v>47</v>
      </c>
      <c r="M15" s="58">
        <f>K15/1000000</f>
        <v>126.22691058137949</v>
      </c>
    </row>
    <row r="16" spans="1:13" s="51" customFormat="1" ht="45.75" customHeight="1" x14ac:dyDescent="0.25">
      <c r="A16" s="52">
        <v>13</v>
      </c>
      <c r="B16" s="53" t="s">
        <v>44</v>
      </c>
      <c r="C16" s="3">
        <v>819200</v>
      </c>
      <c r="D16" s="11"/>
      <c r="E16" s="12"/>
      <c r="F16" s="12"/>
      <c r="G16" s="16"/>
      <c r="H16" s="12"/>
      <c r="I16" s="12"/>
      <c r="J16" s="12"/>
      <c r="K16" s="12"/>
      <c r="L16" s="16"/>
      <c r="M16" s="17"/>
    </row>
    <row r="17" spans="1:13" s="51" customFormat="1" ht="30.75" thickBot="1" x14ac:dyDescent="0.3">
      <c r="A17" s="63">
        <v>14</v>
      </c>
      <c r="B17" s="64" t="s">
        <v>45</v>
      </c>
      <c r="C17" s="13">
        <v>614000</v>
      </c>
      <c r="D17" s="14">
        <v>1074930</v>
      </c>
      <c r="E17" s="65" t="s">
        <v>16</v>
      </c>
      <c r="F17" s="66">
        <f>D17*300</f>
        <v>322479000</v>
      </c>
      <c r="G17" s="70" t="s">
        <v>47</v>
      </c>
      <c r="H17" s="67">
        <f>F17/1000000</f>
        <v>322.47899999999998</v>
      </c>
      <c r="I17" s="57">
        <v>239820.78730177798</v>
      </c>
      <c r="J17" s="65" t="s">
        <v>16</v>
      </c>
      <c r="K17" s="66">
        <f>I17*300</f>
        <v>71946236.1905334</v>
      </c>
      <c r="L17" s="70" t="s">
        <v>47</v>
      </c>
      <c r="M17" s="68">
        <f>K17/1000000</f>
        <v>71.946236190533398</v>
      </c>
    </row>
    <row r="18" spans="1:13" s="10" customFormat="1" ht="19.5" thickBot="1" x14ac:dyDescent="0.35">
      <c r="A18" s="77" t="s">
        <v>48</v>
      </c>
      <c r="B18" s="78"/>
      <c r="C18" s="7">
        <f>SUM(C4:C17)</f>
        <v>11871000</v>
      </c>
      <c r="D18" s="8">
        <f>SUM(D4:D17)</f>
        <v>18275857.869999997</v>
      </c>
      <c r="E18" s="79"/>
      <c r="F18" s="80"/>
      <c r="G18" s="81"/>
      <c r="H18" s="9">
        <f>SUM(H4:H17)</f>
        <v>9829.5379317599982</v>
      </c>
      <c r="I18" s="8">
        <f>SUM(I4:I17)</f>
        <v>8044514.6306626126</v>
      </c>
      <c r="J18" s="84"/>
      <c r="K18" s="80"/>
      <c r="L18" s="81"/>
      <c r="M18" s="18">
        <f>SUM(M4:M17)</f>
        <v>4608.9504020658542</v>
      </c>
    </row>
    <row r="19" spans="1:13" s="29" customFormat="1" ht="15.75" thickBot="1" x14ac:dyDescent="0.3">
      <c r="I19" s="30"/>
    </row>
    <row r="20" spans="1:13" ht="32.25" thickBot="1" x14ac:dyDescent="0.3">
      <c r="B20" s="26" t="s">
        <v>51</v>
      </c>
      <c r="C20" s="27" t="s">
        <v>49</v>
      </c>
      <c r="D20" s="28" t="s">
        <v>50</v>
      </c>
    </row>
    <row r="21" spans="1:13" ht="30" x14ac:dyDescent="0.25">
      <c r="B21" s="71" t="s">
        <v>52</v>
      </c>
      <c r="C21" s="20">
        <v>1</v>
      </c>
      <c r="D21" s="21">
        <f>M4</f>
        <v>2153.9510131280595</v>
      </c>
    </row>
    <row r="22" spans="1:13" ht="30" x14ac:dyDescent="0.25">
      <c r="B22" s="72" t="s">
        <v>60</v>
      </c>
      <c r="C22" s="19" t="s">
        <v>22</v>
      </c>
      <c r="D22" s="22">
        <f>M5+M6+M7</f>
        <v>582.28428607576006</v>
      </c>
    </row>
    <row r="23" spans="1:13" ht="60" x14ac:dyDescent="0.25">
      <c r="B23" s="72" t="s">
        <v>56</v>
      </c>
      <c r="C23" s="19" t="s">
        <v>24</v>
      </c>
      <c r="D23" s="22">
        <f>M8+M9</f>
        <v>775.6648546093013</v>
      </c>
    </row>
    <row r="24" spans="1:13" ht="30" x14ac:dyDescent="0.25">
      <c r="B24" s="72" t="s">
        <v>55</v>
      </c>
      <c r="C24" s="19" t="s">
        <v>23</v>
      </c>
      <c r="D24" s="22">
        <f>M10+M11+M12</f>
        <v>516.23680769650343</v>
      </c>
    </row>
    <row r="25" spans="1:13" ht="60" x14ac:dyDescent="0.25">
      <c r="B25" s="72" t="s">
        <v>53</v>
      </c>
      <c r="C25" s="19" t="s">
        <v>25</v>
      </c>
      <c r="D25" s="22">
        <f>M13+M15+M17</f>
        <v>449.23344055622925</v>
      </c>
    </row>
    <row r="26" spans="1:13" ht="30.75" thickBot="1" x14ac:dyDescent="0.3">
      <c r="B26" s="73" t="s">
        <v>54</v>
      </c>
      <c r="C26" s="23">
        <v>11</v>
      </c>
      <c r="D26" s="24">
        <f>M14</f>
        <v>131.58000000000001</v>
      </c>
    </row>
    <row r="27" spans="1:13" ht="19.5" thickBot="1" x14ac:dyDescent="0.35">
      <c r="B27" s="6"/>
      <c r="C27" s="5"/>
      <c r="D27" s="25">
        <f>SUM(D21:D26)</f>
        <v>4608.9504020658533</v>
      </c>
    </row>
  </sheetData>
  <mergeCells count="6">
    <mergeCell ref="D1:H1"/>
    <mergeCell ref="A18:B18"/>
    <mergeCell ref="E18:G18"/>
    <mergeCell ref="I1:M1"/>
    <mergeCell ref="A1:C1"/>
    <mergeCell ref="J18:L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Cerrato Barbara</cp:lastModifiedBy>
  <dcterms:created xsi:type="dcterms:W3CDTF">2015-06-17T16:34:12Z</dcterms:created>
  <dcterms:modified xsi:type="dcterms:W3CDTF">2015-12-16T07:28:48Z</dcterms:modified>
</cp:coreProperties>
</file>